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ce\Desktop\"/>
    </mc:Choice>
  </mc:AlternateContent>
  <xr:revisionPtr revIDLastSave="0" documentId="13_ncr:1_{3A943345-D2D0-4A17-8DD9-E827CB928F13}" xr6:coauthVersionLast="47" xr6:coauthVersionMax="47" xr10:uidLastSave="{00000000-0000-0000-0000-000000000000}"/>
  <bookViews>
    <workbookView xWindow="-120" yWindow="-120" windowWidth="29040" windowHeight="15720" tabRatio="274" xr2:uid="{00000000-000D-0000-FFFF-FFFF00000000}"/>
  </bookViews>
  <sheets>
    <sheet name="Threshol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5" i="1" l="1"/>
  <c r="Q25" i="1" s="1"/>
  <c r="P41" i="1"/>
  <c r="Q41" i="1" s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2" i="1"/>
  <c r="N3" i="1"/>
  <c r="N4" i="1"/>
  <c r="N5" i="1"/>
  <c r="N6" i="1"/>
  <c r="N7" i="1"/>
  <c r="N8" i="1"/>
  <c r="N9" i="1"/>
  <c r="P9" i="1" s="1"/>
  <c r="Q9" i="1" s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2" i="1"/>
  <c r="M3" i="1"/>
  <c r="M4" i="1"/>
  <c r="P4" i="1" s="1"/>
  <c r="Q4" i="1" s="1"/>
  <c r="M5" i="1"/>
  <c r="P5" i="1" s="1"/>
  <c r="Q5" i="1" s="1"/>
  <c r="M6" i="1"/>
  <c r="P6" i="1" s="1"/>
  <c r="Q6" i="1" s="1"/>
  <c r="M7" i="1"/>
  <c r="M8" i="1"/>
  <c r="P8" i="1" s="1"/>
  <c r="Q8" i="1" s="1"/>
  <c r="M9" i="1"/>
  <c r="M10" i="1"/>
  <c r="P10" i="1" s="1"/>
  <c r="M11" i="1"/>
  <c r="M12" i="1"/>
  <c r="P12" i="1" s="1"/>
  <c r="Q12" i="1" s="1"/>
  <c r="M13" i="1"/>
  <c r="M14" i="1"/>
  <c r="P14" i="1" s="1"/>
  <c r="M15" i="1"/>
  <c r="M16" i="1"/>
  <c r="M17" i="1"/>
  <c r="M18" i="1"/>
  <c r="M19" i="1"/>
  <c r="M20" i="1"/>
  <c r="P20" i="1" s="1"/>
  <c r="Q20" i="1" s="1"/>
  <c r="M21" i="1"/>
  <c r="P21" i="1" s="1"/>
  <c r="Q21" i="1" s="1"/>
  <c r="M22" i="1"/>
  <c r="P22" i="1" s="1"/>
  <c r="Q22" i="1" s="1"/>
  <c r="M23" i="1"/>
  <c r="M24" i="1"/>
  <c r="P24" i="1" s="1"/>
  <c r="Q24" i="1" s="1"/>
  <c r="M25" i="1"/>
  <c r="M26" i="1"/>
  <c r="P26" i="1" s="1"/>
  <c r="M27" i="1"/>
  <c r="M28" i="1"/>
  <c r="P28" i="1" s="1"/>
  <c r="Q28" i="1" s="1"/>
  <c r="M29" i="1"/>
  <c r="M30" i="1"/>
  <c r="P30" i="1" s="1"/>
  <c r="M31" i="1"/>
  <c r="M32" i="1"/>
  <c r="M33" i="1"/>
  <c r="M34" i="1"/>
  <c r="M35" i="1"/>
  <c r="M36" i="1"/>
  <c r="P36" i="1" s="1"/>
  <c r="Q36" i="1" s="1"/>
  <c r="M37" i="1"/>
  <c r="P37" i="1" s="1"/>
  <c r="Q37" i="1" s="1"/>
  <c r="M38" i="1"/>
  <c r="P38" i="1" s="1"/>
  <c r="Q38" i="1" s="1"/>
  <c r="M39" i="1"/>
  <c r="M40" i="1"/>
  <c r="P40" i="1" s="1"/>
  <c r="Q40" i="1" s="1"/>
  <c r="M41" i="1"/>
  <c r="M42" i="1"/>
  <c r="P42" i="1" s="1"/>
  <c r="M43" i="1"/>
  <c r="M44" i="1"/>
  <c r="P44" i="1" s="1"/>
  <c r="Q44" i="1" s="1"/>
  <c r="M45" i="1"/>
  <c r="M46" i="1"/>
  <c r="P46" i="1" s="1"/>
  <c r="M47" i="1"/>
  <c r="M48" i="1"/>
  <c r="M49" i="1"/>
  <c r="M50" i="1"/>
  <c r="M51" i="1"/>
  <c r="M52" i="1"/>
  <c r="P52" i="1" s="1"/>
  <c r="Q52" i="1" s="1"/>
  <c r="M53" i="1"/>
  <c r="P53" i="1" s="1"/>
  <c r="Q53" i="1" s="1"/>
  <c r="M54" i="1"/>
  <c r="P54" i="1" s="1"/>
  <c r="Q54" i="1" s="1"/>
  <c r="M55" i="1"/>
  <c r="M56" i="1"/>
  <c r="P56" i="1" s="1"/>
  <c r="Q56" i="1" s="1"/>
  <c r="M57" i="1"/>
  <c r="P57" i="1" s="1"/>
  <c r="Q57" i="1" s="1"/>
  <c r="M58" i="1"/>
  <c r="P58" i="1" s="1"/>
  <c r="M59" i="1"/>
  <c r="M60" i="1"/>
  <c r="P60" i="1" s="1"/>
  <c r="Q60" i="1" s="1"/>
  <c r="M61" i="1"/>
  <c r="M62" i="1"/>
  <c r="P62" i="1" s="1"/>
  <c r="M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7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17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2" i="1"/>
  <c r="P32" i="1" l="1"/>
  <c r="Q32" i="1" s="1"/>
  <c r="P47" i="1"/>
  <c r="Q47" i="1" s="1"/>
  <c r="P15" i="1"/>
  <c r="Q15" i="1" s="1"/>
  <c r="Q62" i="1"/>
  <c r="Q46" i="1"/>
  <c r="Q30" i="1"/>
  <c r="Q14" i="1"/>
  <c r="P59" i="1"/>
  <c r="Q59" i="1" s="1"/>
  <c r="P43" i="1"/>
  <c r="Q43" i="1" s="1"/>
  <c r="P27" i="1"/>
  <c r="Q27" i="1" s="1"/>
  <c r="P11" i="1"/>
  <c r="Q11" i="1" s="1"/>
  <c r="P51" i="1"/>
  <c r="Q51" i="1" s="1"/>
  <c r="P2" i="1"/>
  <c r="Q2" i="1" s="1"/>
  <c r="P31" i="1"/>
  <c r="Q31" i="1" s="1"/>
  <c r="P61" i="1"/>
  <c r="Q61" i="1" s="1"/>
  <c r="P45" i="1"/>
  <c r="Q45" i="1" s="1"/>
  <c r="P29" i="1"/>
  <c r="Q29" i="1" s="1"/>
  <c r="P13" i="1"/>
  <c r="Q13" i="1" s="1"/>
  <c r="P3" i="1"/>
  <c r="Q3" i="1" s="1"/>
  <c r="P16" i="1"/>
  <c r="Q16" i="1" s="1"/>
  <c r="Q26" i="1"/>
  <c r="Q10" i="1"/>
  <c r="P48" i="1"/>
  <c r="Q48" i="1" s="1"/>
  <c r="Q58" i="1"/>
  <c r="P35" i="1"/>
  <c r="Q35" i="1" s="1"/>
  <c r="Q42" i="1"/>
  <c r="P55" i="1"/>
  <c r="Q55" i="1" s="1"/>
  <c r="P39" i="1"/>
  <c r="Q39" i="1" s="1"/>
  <c r="P23" i="1"/>
  <c r="Q23" i="1" s="1"/>
  <c r="P7" i="1"/>
  <c r="Q7" i="1" s="1"/>
  <c r="P19" i="1"/>
  <c r="Q19" i="1" s="1"/>
  <c r="P50" i="1"/>
  <c r="Q50" i="1" s="1"/>
  <c r="P34" i="1"/>
  <c r="Q34" i="1" s="1"/>
  <c r="P18" i="1"/>
  <c r="Q18" i="1" s="1"/>
  <c r="P49" i="1"/>
  <c r="Q49" i="1" s="1"/>
  <c r="P33" i="1"/>
  <c r="Q33" i="1" s="1"/>
  <c r="P17" i="1"/>
  <c r="Q17" i="1" s="1"/>
  <c r="J33" i="1"/>
  <c r="J11" i="1"/>
  <c r="L27" i="1"/>
  <c r="L37" i="1"/>
  <c r="L3" i="1"/>
  <c r="L30" i="1"/>
  <c r="J18" i="1"/>
  <c r="L45" i="1"/>
  <c r="L24" i="1"/>
  <c r="J47" i="1"/>
  <c r="J32" i="1"/>
  <c r="L21" i="1"/>
  <c r="L62" i="1"/>
  <c r="L33" i="1"/>
  <c r="L44" i="1"/>
  <c r="L9" i="1"/>
  <c r="L31" i="1"/>
  <c r="L40" i="1"/>
  <c r="L32" i="1"/>
  <c r="L41" i="1"/>
  <c r="L43" i="1"/>
  <c r="L60" i="1"/>
  <c r="L16" i="1"/>
  <c r="L8" i="1"/>
  <c r="L26" i="1"/>
  <c r="L48" i="1"/>
  <c r="L58" i="1"/>
  <c r="J17" i="1"/>
  <c r="L14" i="1"/>
  <c r="L55" i="1"/>
  <c r="L50" i="1"/>
  <c r="L17" i="1"/>
  <c r="L19" i="1"/>
  <c r="J31" i="1"/>
  <c r="L49" i="1"/>
  <c r="L13" i="1"/>
  <c r="L11" i="1"/>
  <c r="L18" i="1"/>
  <c r="L52" i="1"/>
  <c r="L53" i="1"/>
  <c r="L20" i="1"/>
  <c r="L47" i="1"/>
  <c r="L51" i="1"/>
  <c r="L54" i="1"/>
  <c r="L23" i="1"/>
  <c r="L2" i="1"/>
  <c r="L25" i="1"/>
  <c r="L34" i="1"/>
  <c r="L38" i="1"/>
  <c r="L46" i="1"/>
  <c r="L36" i="1"/>
  <c r="L28" i="1"/>
  <c r="L12" i="1"/>
  <c r="L35" i="1"/>
  <c r="L59" i="1"/>
  <c r="L39" i="1"/>
  <c r="L4" i="1"/>
  <c r="L29" i="1"/>
  <c r="L56" i="1"/>
  <c r="L61" i="1"/>
  <c r="L5" i="1"/>
  <c r="L57" i="1"/>
  <c r="L10" i="1"/>
  <c r="L22" i="1"/>
  <c r="L42" i="1"/>
  <c r="L15" i="1"/>
  <c r="L7" i="1"/>
  <c r="L6" i="1"/>
  <c r="J15" i="1"/>
  <c r="J54" i="1"/>
  <c r="J28" i="1"/>
  <c r="J49" i="1"/>
  <c r="J48" i="1"/>
  <c r="J56" i="1"/>
  <c r="J40" i="1"/>
  <c r="J25" i="1"/>
  <c r="J38" i="1"/>
  <c r="J23" i="1"/>
  <c r="J6" i="1"/>
  <c r="J34" i="1"/>
  <c r="J19" i="1"/>
  <c r="J22" i="1"/>
  <c r="J4" i="1"/>
  <c r="J35" i="1"/>
  <c r="J16" i="1"/>
  <c r="J53" i="1"/>
  <c r="J37" i="1"/>
  <c r="J52" i="1"/>
  <c r="J51" i="1"/>
  <c r="J46" i="1"/>
  <c r="J14" i="1"/>
  <c r="J61" i="1"/>
  <c r="J45" i="1"/>
  <c r="J30" i="1"/>
  <c r="J13" i="1"/>
  <c r="J12" i="1"/>
  <c r="J36" i="1"/>
  <c r="J5" i="1"/>
  <c r="J50" i="1"/>
  <c r="J62" i="1"/>
  <c r="J60" i="1"/>
  <c r="J29" i="1"/>
  <c r="J59" i="1"/>
  <c r="J43" i="1"/>
  <c r="J58" i="1"/>
  <c r="J3" i="1"/>
  <c r="J2" i="1"/>
  <c r="J44" i="1"/>
  <c r="J57" i="1"/>
  <c r="J21" i="1"/>
  <c r="J20" i="1"/>
  <c r="J7" i="1"/>
  <c r="J24" i="1"/>
  <c r="J39" i="1"/>
  <c r="J55" i="1"/>
  <c r="J8" i="1"/>
  <c r="J9" i="1"/>
  <c r="J26" i="1"/>
  <c r="J41" i="1"/>
  <c r="J10" i="1"/>
  <c r="J27" i="1"/>
  <c r="J42" i="1"/>
</calcChain>
</file>

<file path=xl/sharedStrings.xml><?xml version="1.0" encoding="utf-8"?>
<sst xmlns="http://schemas.openxmlformats.org/spreadsheetml/2006/main" count="71" uniqueCount="71">
  <si>
    <t>IncidentType</t>
  </si>
  <si>
    <t>Rape</t>
  </si>
  <si>
    <t>Indecent Assault</t>
  </si>
  <si>
    <t>Aggravated Assault</t>
  </si>
  <si>
    <t>Simple Assault</t>
  </si>
  <si>
    <t>Robbery</t>
  </si>
  <si>
    <t>Threats</t>
  </si>
  <si>
    <t>Violation of RO</t>
  </si>
  <si>
    <t>Shoplifting</t>
  </si>
  <si>
    <t>Auto Theft</t>
  </si>
  <si>
    <t>Arson</t>
  </si>
  <si>
    <t>Fraud/Forgery</t>
  </si>
  <si>
    <t>Employee Theft</t>
  </si>
  <si>
    <t>Trespassing</t>
  </si>
  <si>
    <t>Vandalism</t>
  </si>
  <si>
    <t>Drugs</t>
  </si>
  <si>
    <t>Child Neglect</t>
  </si>
  <si>
    <t>Liquor Laws</t>
  </si>
  <si>
    <t>Indecent Exposure</t>
  </si>
  <si>
    <t>Weapon Violations</t>
  </si>
  <si>
    <t>Dumping</t>
  </si>
  <si>
    <t>Vagrancy</t>
  </si>
  <si>
    <t>Town Ordinance</t>
  </si>
  <si>
    <t>Disorderly</t>
  </si>
  <si>
    <t>Dispute</t>
  </si>
  <si>
    <t>Noise Complaints</t>
  </si>
  <si>
    <t>Fireworks</t>
  </si>
  <si>
    <t>Drunkenness</t>
  </si>
  <si>
    <t>Youth Complaints</t>
  </si>
  <si>
    <t>Skateboard/Scooter/Bike</t>
  </si>
  <si>
    <t>Suspicious Activity</t>
  </si>
  <si>
    <t>Psychiatric</t>
  </si>
  <si>
    <t>Harassment</t>
  </si>
  <si>
    <t>Phone Calls</t>
  </si>
  <si>
    <t>Traffic Complaint</t>
  </si>
  <si>
    <t>MV Offenses</t>
  </si>
  <si>
    <t>Disabled MV</t>
  </si>
  <si>
    <t>Abandoned MV</t>
  </si>
  <si>
    <t>Recovered MV</t>
  </si>
  <si>
    <t>Road Conditions</t>
  </si>
  <si>
    <t>Alarm</t>
  </si>
  <si>
    <t>Animal Call</t>
  </si>
  <si>
    <t>Death</t>
  </si>
  <si>
    <t>Fire</t>
  </si>
  <si>
    <t>Found Property</t>
  </si>
  <si>
    <t>Keep the Peace</t>
  </si>
  <si>
    <t>Lost Property</t>
  </si>
  <si>
    <t>Medical</t>
  </si>
  <si>
    <t>Suicide or Attempt</t>
  </si>
  <si>
    <t>Prisoner Transport</t>
  </si>
  <si>
    <t>Service of Papers</t>
  </si>
  <si>
    <t>Warrants</t>
  </si>
  <si>
    <t>Theft from Building</t>
  </si>
  <si>
    <t>Theft from Vehicle</t>
  </si>
  <si>
    <t>Burglary - Residential</t>
  </si>
  <si>
    <t>Burglary - Commercial</t>
  </si>
  <si>
    <t>Theft from Person</t>
  </si>
  <si>
    <t>Theft from Residence</t>
  </si>
  <si>
    <t>Theft of Bicycle</t>
  </si>
  <si>
    <t>Theft of Services</t>
  </si>
  <si>
    <t>Vehicle Collision</t>
  </si>
  <si>
    <t>Avg.</t>
  </si>
  <si>
    <t>St. Dev.</t>
  </si>
  <si>
    <t>C.V.</t>
  </si>
  <si>
    <t>Z</t>
  </si>
  <si>
    <t>DUI</t>
  </si>
  <si>
    <t>Slope</t>
  </si>
  <si>
    <t>Intercept</t>
  </si>
  <si>
    <t>St. Error</t>
  </si>
  <si>
    <t>Pred2024</t>
  </si>
  <si>
    <t>Stand. Diff.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</si>
</sst>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indexed="8"/>
      <name val="Arial"/>
    </font>
    <font>
      <sz val="8"/>
      <color indexed="8"/>
      <name val="Verdana"/>
      <family val="2"/>
    </font>
    <font>
      <sz val="8"/>
      <name val="Arial"/>
      <family val="2"/>
    </font>
    <font>
      <b/>
      <sz val="8"/>
      <color indexed="8"/>
      <name val="Verdana"/>
      <family val="2"/>
    </font>
    <font>
      <sz val="8"/>
      <color indexed="8"/>
      <name val="Verdana"/>
      <family val="2"/>
    </font>
    <font>
      <b/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1" fillId="0" borderId="0" xfId="0" applyFont="1" applyAlignment="1">
      <alignment wrapText="1"/>
    </xf>
    <xf numFmtId="0" fontId="3" fillId="2" borderId="0" xfId="0" applyFont="1" applyFill="1"/>
    <xf numFmtId="0" fontId="4" fillId="2" borderId="0" xfId="0" applyFont="1" applyFill="1"/>
    <xf numFmtId="0" fontId="5" fillId="0" borderId="0" xfId="0" applyFont="1"/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zoomScale="190" zoomScaleNormal="190" zoomScaleSheetLayoutView="185" workbookViewId="0">
      <selection activeCell="I6" sqref="I6"/>
    </sheetView>
  </sheetViews>
  <sheetFormatPr defaultRowHeight="13.5" customHeight="1" x14ac:dyDescent="0.15"/>
  <cols>
    <col min="1" max="1" width="22.140625" style="5" bestFit="1" customWidth="1"/>
    <col min="2" max="2" width="5.5703125" style="5" bestFit="1" customWidth="1"/>
    <col min="3" max="4" width="5.5703125" style="5" customWidth="1"/>
    <col min="5" max="7" width="5.5703125" style="5" bestFit="1" customWidth="1"/>
    <col min="8" max="8" width="5.5703125" style="5" customWidth="1"/>
    <col min="9" max="10" width="7.28515625" style="5" customWidth="1"/>
    <col min="11" max="11" width="5.5703125" style="5" bestFit="1" customWidth="1"/>
    <col min="12" max="12" width="9.140625" style="8"/>
    <col min="13" max="16" width="9.140625" style="5"/>
    <col min="17" max="17" width="9.140625" style="8"/>
    <col min="18" max="16384" width="9.140625" style="5"/>
  </cols>
  <sheetData>
    <row r="1" spans="1:17" s="2" customFormat="1" ht="13.5" customHeight="1" x14ac:dyDescent="0.15">
      <c r="A1" s="1" t="s">
        <v>0</v>
      </c>
      <c r="B1" s="1">
        <v>2018</v>
      </c>
      <c r="C1" s="1">
        <v>2019</v>
      </c>
      <c r="D1" s="1">
        <v>2020</v>
      </c>
      <c r="E1" s="1">
        <v>2021</v>
      </c>
      <c r="F1" s="1">
        <v>2022</v>
      </c>
      <c r="G1" s="1">
        <v>2023</v>
      </c>
      <c r="H1" s="1" t="s">
        <v>61</v>
      </c>
      <c r="I1" s="1" t="s">
        <v>62</v>
      </c>
      <c r="J1" s="1" t="s">
        <v>63</v>
      </c>
      <c r="K1" s="1">
        <v>2024</v>
      </c>
      <c r="L1" s="7" t="s">
        <v>64</v>
      </c>
      <c r="M1" s="2" t="s">
        <v>66</v>
      </c>
      <c r="N1" s="2" t="s">
        <v>67</v>
      </c>
      <c r="O1" s="9" t="s">
        <v>68</v>
      </c>
      <c r="P1" s="9" t="s">
        <v>69</v>
      </c>
      <c r="Q1" s="10" t="s">
        <v>70</v>
      </c>
    </row>
    <row r="2" spans="1:17" ht="13.5" customHeight="1" x14ac:dyDescent="0.15">
      <c r="A2" s="3" t="s">
        <v>37</v>
      </c>
      <c r="B2" s="4">
        <v>18</v>
      </c>
      <c r="C2" s="4">
        <v>20</v>
      </c>
      <c r="D2" s="4">
        <v>13</v>
      </c>
      <c r="E2" s="4">
        <v>13</v>
      </c>
      <c r="F2" s="4">
        <v>30</v>
      </c>
      <c r="G2" s="4">
        <v>15</v>
      </c>
      <c r="H2" s="4">
        <f>AVERAGE(B2:G2)</f>
        <v>18.166666666666668</v>
      </c>
      <c r="I2" s="4">
        <f>_xlfn.STDEV.P(B2:G2)</f>
        <v>5.8713049846028458</v>
      </c>
      <c r="J2" s="4">
        <f>I2/H2</f>
        <v>0.32319110006988139</v>
      </c>
      <c r="K2" s="4">
        <v>22</v>
      </c>
      <c r="L2" s="8">
        <f>(K2-H2)/I2</f>
        <v>0.65289289917420823</v>
      </c>
      <c r="M2" s="5">
        <f>SLOPE(B2:G2,B$1:G$1)</f>
        <v>0.42857142857142866</v>
      </c>
      <c r="N2" s="5">
        <f>INTERCEPT(B2:G2,B$1:G$1)</f>
        <v>-847.76190476190493</v>
      </c>
      <c r="O2" s="5">
        <f>STEYX(B2:G2,B$1:G$1)</f>
        <v>7.1347573122539982</v>
      </c>
      <c r="P2" s="5">
        <f>M2*K$1+N2</f>
        <v>19.666666666666629</v>
      </c>
      <c r="Q2" s="8">
        <f>(K2-P2)/O2</f>
        <v>0.32703751945785936</v>
      </c>
    </row>
    <row r="3" spans="1:17" ht="13.5" customHeight="1" x14ac:dyDescent="0.15">
      <c r="A3" s="3" t="s">
        <v>3</v>
      </c>
      <c r="B3" s="4">
        <v>36</v>
      </c>
      <c r="C3" s="4">
        <v>28</v>
      </c>
      <c r="D3" s="4">
        <v>27</v>
      </c>
      <c r="E3" s="4">
        <v>22</v>
      </c>
      <c r="F3" s="4">
        <v>16</v>
      </c>
      <c r="G3" s="4">
        <v>12</v>
      </c>
      <c r="H3" s="4">
        <f>AVERAGE(B3:G3)</f>
        <v>23.5</v>
      </c>
      <c r="I3" s="4">
        <f>_xlfn.STDEV.P(B3:G3)</f>
        <v>7.952986860293433</v>
      </c>
      <c r="J3" s="4">
        <f>I3/H3</f>
        <v>0.33842497277844397</v>
      </c>
      <c r="K3" s="4">
        <v>20</v>
      </c>
      <c r="L3" s="8">
        <f>(K3-H3)/I3</f>
        <v>-0.44008622942335202</v>
      </c>
      <c r="M3" s="5">
        <f>SLOPE(B3:G3,B$1:G$1)</f>
        <v>-4.5999999999999996</v>
      </c>
      <c r="N3" s="5">
        <f>INTERCEPT(B3:G3,B$1:G$1)</f>
        <v>9317.7999999999993</v>
      </c>
      <c r="O3" s="5">
        <f>STEYX(B3:G3,B$1:G$1)</f>
        <v>1.5165750888103091</v>
      </c>
      <c r="P3" s="5">
        <f>M3*K$1+N3</f>
        <v>7.3999999999996362</v>
      </c>
      <c r="Q3" s="8">
        <f>(K3-P3)/O3</f>
        <v>8.3081939647871614</v>
      </c>
    </row>
    <row r="4" spans="1:17" ht="13.5" customHeight="1" x14ac:dyDescent="0.15">
      <c r="A4" s="3" t="s">
        <v>40</v>
      </c>
      <c r="B4" s="4">
        <v>582</v>
      </c>
      <c r="C4" s="4">
        <v>568</v>
      </c>
      <c r="D4" s="4">
        <v>450</v>
      </c>
      <c r="E4" s="4">
        <v>575</v>
      </c>
      <c r="F4" s="4">
        <v>577</v>
      </c>
      <c r="G4" s="4">
        <v>516</v>
      </c>
      <c r="H4" s="4">
        <f>AVERAGE(B4:G4)</f>
        <v>544.66666666666663</v>
      </c>
      <c r="I4" s="4">
        <f>_xlfn.STDEV.P(B4:G4)</f>
        <v>47.762142144403683</v>
      </c>
      <c r="J4" s="4">
        <f>I4/H4</f>
        <v>8.7690591452393551E-2</v>
      </c>
      <c r="K4" s="4">
        <v>487</v>
      </c>
      <c r="L4" s="8">
        <f>(K4-H4)/I4</f>
        <v>-1.2073718656151913</v>
      </c>
      <c r="M4" s="5">
        <f>SLOPE(B4:G4,B$1:G$1)</f>
        <v>-5.0857142857142854</v>
      </c>
      <c r="N4" s="5">
        <f>INTERCEPT(B4:G4,B$1:G$1)</f>
        <v>10820.352380952379</v>
      </c>
      <c r="O4" s="5">
        <f>STEYX(B4:G4,B$1:G$1)</f>
        <v>57.521093439504348</v>
      </c>
      <c r="P4" s="5">
        <f>M4*K$1+N4</f>
        <v>526.86666666666497</v>
      </c>
      <c r="Q4" s="8">
        <f>(K4-P4)/O4</f>
        <v>-0.69307908252114925</v>
      </c>
    </row>
    <row r="5" spans="1:17" ht="13.5" customHeight="1" x14ac:dyDescent="0.15">
      <c r="A5" s="3" t="s">
        <v>41</v>
      </c>
      <c r="B5" s="4">
        <v>134</v>
      </c>
      <c r="C5" s="4">
        <v>133</v>
      </c>
      <c r="D5" s="4">
        <v>146</v>
      </c>
      <c r="E5" s="4">
        <v>132</v>
      </c>
      <c r="F5" s="4">
        <v>147</v>
      </c>
      <c r="G5" s="4">
        <v>110</v>
      </c>
      <c r="H5" s="4">
        <f>AVERAGE(B5:G5)</f>
        <v>133.66666666666666</v>
      </c>
      <c r="I5" s="4">
        <f>_xlfn.STDEV.P(B5:G5)</f>
        <v>12.202003478482084</v>
      </c>
      <c r="J5" s="4">
        <f>I5/H5</f>
        <v>9.1286809065950755E-2</v>
      </c>
      <c r="K5" s="4">
        <v>113</v>
      </c>
      <c r="L5" s="8">
        <f>(K5-H5)/I5</f>
        <v>-1.6937109305952738</v>
      </c>
      <c r="M5" s="5">
        <f>SLOPE(B5:G5,B$1:G$1)</f>
        <v>-2.6285714285714286</v>
      </c>
      <c r="N5" s="5">
        <f>INTERCEPT(B5:G5,B$1:G$1)</f>
        <v>5444.695238095238</v>
      </c>
      <c r="O5" s="5">
        <f>STEYX(B5:G5,B$1:G$1)</f>
        <v>13.896213941385685</v>
      </c>
      <c r="P5" s="5">
        <f>M5*K$1+N5</f>
        <v>124.46666666666624</v>
      </c>
      <c r="Q5" s="8">
        <f>(K5-P5)/O5</f>
        <v>-0.82516480496289935</v>
      </c>
    </row>
    <row r="6" spans="1:17" ht="13.5" customHeight="1" x14ac:dyDescent="0.15">
      <c r="A6" s="3" t="s">
        <v>10</v>
      </c>
      <c r="B6" s="4">
        <v>0</v>
      </c>
      <c r="C6" s="4">
        <v>5</v>
      </c>
      <c r="D6" s="4">
        <v>1</v>
      </c>
      <c r="E6" s="4">
        <v>6</v>
      </c>
      <c r="F6" s="4">
        <v>2</v>
      </c>
      <c r="G6" s="4">
        <v>1</v>
      </c>
      <c r="H6" s="4">
        <f>AVERAGE(B6:G6)</f>
        <v>2.5</v>
      </c>
      <c r="I6" s="4">
        <f>_xlfn.STDEV.P(B6:G6)</f>
        <v>2.2173557826083452</v>
      </c>
      <c r="J6" s="4">
        <f>I6/H6</f>
        <v>0.88694231304333804</v>
      </c>
      <c r="K6" s="4">
        <v>8</v>
      </c>
      <c r="L6" s="8">
        <f>(K6-H6)/I6</f>
        <v>2.4804318924093351</v>
      </c>
      <c r="M6" s="5">
        <f>SLOPE(B6:G6,B$1:G$1)</f>
        <v>2.8571428571428571E-2</v>
      </c>
      <c r="N6" s="5">
        <f>INTERCEPT(B6:G6,B$1:G$1)</f>
        <v>-55.228571428571428</v>
      </c>
      <c r="O6" s="5">
        <f>STEYX(B6:G6,B$1:G$1)</f>
        <v>2.7150374898753369</v>
      </c>
      <c r="P6" s="5">
        <f>M6*K$1+N6</f>
        <v>2.6000000000000014</v>
      </c>
      <c r="Q6" s="8">
        <f>(K6-P6)/O6</f>
        <v>1.9889228123505374</v>
      </c>
    </row>
    <row r="7" spans="1:17" ht="13.5" customHeight="1" x14ac:dyDescent="0.15">
      <c r="A7" s="3" t="s">
        <v>9</v>
      </c>
      <c r="B7" s="4">
        <v>14</v>
      </c>
      <c r="C7" s="4">
        <v>14</v>
      </c>
      <c r="D7" s="4">
        <v>23</v>
      </c>
      <c r="E7" s="4">
        <v>28</v>
      </c>
      <c r="F7" s="4">
        <v>14</v>
      </c>
      <c r="G7" s="4">
        <v>11</v>
      </c>
      <c r="H7" s="4">
        <f>AVERAGE(B7:G7)</f>
        <v>17.333333333333332</v>
      </c>
      <c r="I7" s="4">
        <f>_xlfn.STDEV.P(B7:G7)</f>
        <v>6.0461190490723515</v>
      </c>
      <c r="J7" s="4">
        <f>I7/H7</f>
        <v>0.34881456052340493</v>
      </c>
      <c r="K7" s="4">
        <v>17</v>
      </c>
      <c r="L7" s="8">
        <f>(K7-H7)/I7</f>
        <v>-5.5131784641996931E-2</v>
      </c>
      <c r="M7" s="5">
        <f>SLOPE(B7:G7,B$1:G$1)</f>
        <v>-0.2857142857142857</v>
      </c>
      <c r="N7" s="5">
        <f>INTERCEPT(B7:G7,B$1:G$1)</f>
        <v>594.61904761904759</v>
      </c>
      <c r="O7" s="5">
        <f>STEYX(B7:G7,B$1:G$1)</f>
        <v>7.3807987695228814</v>
      </c>
      <c r="P7" s="5">
        <f>M7*K$1+N7</f>
        <v>16.333333333333371</v>
      </c>
      <c r="Q7" s="8">
        <f>(K7-P7)/O7</f>
        <v>9.0324460466183962E-2</v>
      </c>
    </row>
    <row r="8" spans="1:17" ht="13.5" customHeight="1" x14ac:dyDescent="0.15">
      <c r="A8" s="6" t="s">
        <v>55</v>
      </c>
      <c r="B8" s="4">
        <v>15</v>
      </c>
      <c r="C8" s="4">
        <v>25</v>
      </c>
      <c r="D8" s="4">
        <v>30</v>
      </c>
      <c r="E8" s="4">
        <v>36</v>
      </c>
      <c r="F8" s="4">
        <v>40</v>
      </c>
      <c r="G8" s="4">
        <v>45</v>
      </c>
      <c r="H8" s="4">
        <f>AVERAGE(B8:G8)</f>
        <v>31.833333333333332</v>
      </c>
      <c r="I8" s="4">
        <f>_xlfn.STDEV.P(B8:G8)</f>
        <v>9.9233170977361311</v>
      </c>
      <c r="J8" s="4">
        <f>I8/H8</f>
        <v>0.3117272386723392</v>
      </c>
      <c r="K8" s="4">
        <v>20</v>
      </c>
      <c r="L8" s="8">
        <f>(K8-H8)/I8</f>
        <v>-1.1924775976405053</v>
      </c>
      <c r="M8" s="5">
        <f>SLOPE(B8:G8,B$1:G$1)</f>
        <v>5.7428571428571429</v>
      </c>
      <c r="N8" s="5">
        <f>INTERCEPT(B8:G8,B$1:G$1)</f>
        <v>-11571.609523809524</v>
      </c>
      <c r="O8" s="5">
        <f>STEYX(B8:G8,B$1:G$1)</f>
        <v>1.8490666886425788</v>
      </c>
      <c r="P8" s="5">
        <f>M8*K$1+N8</f>
        <v>51.933333333332484</v>
      </c>
      <c r="Q8" s="8">
        <f>(K8-P8)/O8</f>
        <v>-17.269973835705791</v>
      </c>
    </row>
    <row r="9" spans="1:17" ht="13.5" customHeight="1" x14ac:dyDescent="0.15">
      <c r="A9" s="6" t="s">
        <v>54</v>
      </c>
      <c r="B9" s="4">
        <v>150</v>
      </c>
      <c r="C9" s="4">
        <v>136</v>
      </c>
      <c r="D9" s="4">
        <v>142</v>
      </c>
      <c r="E9" s="4">
        <v>124</v>
      </c>
      <c r="F9" s="4">
        <v>110</v>
      </c>
      <c r="G9" s="4">
        <v>98</v>
      </c>
      <c r="H9" s="4">
        <f>AVERAGE(B9:G9)</f>
        <v>126.66666666666667</v>
      </c>
      <c r="I9" s="4">
        <f>_xlfn.STDEV.P(B9:G9)</f>
        <v>18.135294011647257</v>
      </c>
      <c r="J9" s="4">
        <f>I9/H9</f>
        <v>0.14317337377616254</v>
      </c>
      <c r="K9" s="4">
        <v>100</v>
      </c>
      <c r="L9" s="8">
        <f>(K9-H9)/I9</f>
        <v>-1.4704292441876159</v>
      </c>
      <c r="M9" s="5">
        <f>SLOPE(B9:G9,B$1:G$1)</f>
        <v>-10.171428571428571</v>
      </c>
      <c r="N9" s="5">
        <f>INTERCEPT(B9:G9,B$1:G$1)</f>
        <v>20678.038095238095</v>
      </c>
      <c r="O9" s="5">
        <f>STEYX(B9:G9,B$1:G$1)</f>
        <v>6.380028362379111</v>
      </c>
      <c r="P9" s="5">
        <f>M9*K$1+N9</f>
        <v>91.066666666665697</v>
      </c>
      <c r="Q9" s="8">
        <f>(K9-P9)/O9</f>
        <v>1.4002027617951005</v>
      </c>
    </row>
    <row r="10" spans="1:17" ht="13.5" customHeight="1" x14ac:dyDescent="0.15">
      <c r="A10" s="3" t="s">
        <v>16</v>
      </c>
      <c r="B10" s="4">
        <v>2</v>
      </c>
      <c r="C10" s="4">
        <v>3</v>
      </c>
      <c r="D10" s="4">
        <v>2</v>
      </c>
      <c r="E10" s="4">
        <v>4</v>
      </c>
      <c r="F10" s="4">
        <v>11</v>
      </c>
      <c r="G10" s="4">
        <v>1</v>
      </c>
      <c r="H10" s="4">
        <f>AVERAGE(B10:G10)</f>
        <v>3.8333333333333335</v>
      </c>
      <c r="I10" s="4">
        <f>_xlfn.STDEV.P(B10:G10)</f>
        <v>3.3374973990834644</v>
      </c>
      <c r="J10" s="4">
        <f>I10/H10</f>
        <v>0.87065149541307763</v>
      </c>
      <c r="K10" s="4">
        <v>2</v>
      </c>
      <c r="L10" s="8">
        <f>(K10-H10)/I10</f>
        <v>-0.54931378638281458</v>
      </c>
      <c r="M10" s="5">
        <f>SLOPE(B10:G10,B$1:G$1)</f>
        <v>0.60000000000000009</v>
      </c>
      <c r="N10" s="5">
        <f>INTERCEPT(B10:G10,B$1:G$1)</f>
        <v>-1208.4666666666669</v>
      </c>
      <c r="O10" s="5">
        <f>STEYX(B10:G10,B$1:G$1)</f>
        <v>3.890158522905375</v>
      </c>
      <c r="P10" s="5">
        <f>M10*K$1+N10</f>
        <v>5.9333333333331666</v>
      </c>
      <c r="Q10" s="8">
        <f>(K10-P10)/O10</f>
        <v>-1.011098470711046</v>
      </c>
    </row>
    <row r="11" spans="1:17" ht="13.5" customHeight="1" x14ac:dyDescent="0.15">
      <c r="A11" s="3" t="s">
        <v>42</v>
      </c>
      <c r="B11" s="4">
        <v>6</v>
      </c>
      <c r="C11" s="4">
        <v>6</v>
      </c>
      <c r="D11" s="4">
        <v>8</v>
      </c>
      <c r="E11" s="4">
        <v>3</v>
      </c>
      <c r="F11" s="4">
        <v>6</v>
      </c>
      <c r="G11" s="4">
        <v>8</v>
      </c>
      <c r="H11" s="4">
        <f>AVERAGE(B11:G11)</f>
        <v>6.166666666666667</v>
      </c>
      <c r="I11" s="4">
        <f>_xlfn.STDEV.P(B11:G11)</f>
        <v>1.6749792701868149</v>
      </c>
      <c r="J11" s="4">
        <f>I11/H11</f>
        <v>0.27161826003029432</v>
      </c>
      <c r="K11" s="4">
        <v>4</v>
      </c>
      <c r="L11" s="8">
        <f>(K11-H11)/I11</f>
        <v>-1.2935483472729861</v>
      </c>
      <c r="M11" s="5">
        <f>SLOPE(B11:G11,B$1:G$1)</f>
        <v>0.14285714285714282</v>
      </c>
      <c r="N11" s="5">
        <f>INTERCEPT(B11:G11,B$1:G$1)</f>
        <v>-282.47619047619037</v>
      </c>
      <c r="O11" s="5">
        <f>STEYX(B11:G11,B$1:G$1)</f>
        <v>2.0295436972501033</v>
      </c>
      <c r="P11" s="5">
        <f>M11*K$1+N11</f>
        <v>6.6666666666666856</v>
      </c>
      <c r="Q11" s="8">
        <f>(K11-P11)/O11</f>
        <v>-1.3139242433064346</v>
      </c>
    </row>
    <row r="12" spans="1:17" ht="13.5" customHeight="1" x14ac:dyDescent="0.15">
      <c r="A12" s="3" t="s">
        <v>36</v>
      </c>
      <c r="B12" s="4">
        <v>166</v>
      </c>
      <c r="C12" s="4">
        <v>155</v>
      </c>
      <c r="D12" s="4">
        <v>151</v>
      </c>
      <c r="E12" s="4">
        <v>141</v>
      </c>
      <c r="F12" s="4">
        <v>174</v>
      </c>
      <c r="G12" s="4">
        <v>136</v>
      </c>
      <c r="H12" s="4">
        <f>AVERAGE(B12:G12)</f>
        <v>153.83333333333334</v>
      </c>
      <c r="I12" s="4">
        <f>_xlfn.STDEV.P(B12:G12)</f>
        <v>13.20879336738304</v>
      </c>
      <c r="J12" s="4">
        <f>I12/H12</f>
        <v>8.5864312247343699E-2</v>
      </c>
      <c r="K12" s="4">
        <v>137</v>
      </c>
      <c r="L12" s="8">
        <f>(K12-H12)/I12</f>
        <v>-1.2744035632278505</v>
      </c>
      <c r="M12" s="5">
        <f>SLOPE(B12:G12,B$1:G$1)</f>
        <v>-2.9428571428571431</v>
      </c>
      <c r="N12" s="5">
        <f>INTERCEPT(B12:G12,B$1:G$1)</f>
        <v>6099.8761904761905</v>
      </c>
      <c r="O12" s="5">
        <f>STEYX(B12:G12,B$1:G$1)</f>
        <v>14.960583130982817</v>
      </c>
      <c r="P12" s="5">
        <f>M12*K$1+N12</f>
        <v>143.53333333333285</v>
      </c>
      <c r="Q12" s="8">
        <f>(K12-P12)/O12</f>
        <v>-0.43670312020141483</v>
      </c>
    </row>
    <row r="13" spans="1:17" ht="13.5" customHeight="1" x14ac:dyDescent="0.15">
      <c r="A13" s="3" t="s">
        <v>23</v>
      </c>
      <c r="B13" s="4">
        <v>51</v>
      </c>
      <c r="C13" s="4">
        <v>33</v>
      </c>
      <c r="D13" s="4">
        <v>42</v>
      </c>
      <c r="E13" s="4">
        <v>44</v>
      </c>
      <c r="F13" s="4">
        <v>33</v>
      </c>
      <c r="G13" s="4">
        <v>35</v>
      </c>
      <c r="H13" s="4">
        <f>AVERAGE(B13:G13)</f>
        <v>39.666666666666664</v>
      </c>
      <c r="I13" s="4">
        <f>_xlfn.STDEV.P(B13:G13)</f>
        <v>6.6248689714505966</v>
      </c>
      <c r="J13" s="4">
        <f>I13/H13</f>
        <v>0.16701350348194782</v>
      </c>
      <c r="K13" s="4">
        <v>40</v>
      </c>
      <c r="L13" s="8">
        <f>(K13-H13)/I13</f>
        <v>5.0315460542663122E-2</v>
      </c>
      <c r="M13" s="5">
        <f>SLOPE(B13:G13,B$1:G$1)</f>
        <v>-2.2285714285714286</v>
      </c>
      <c r="N13" s="5">
        <f>INTERCEPT(B13:G13,B$1:G$1)</f>
        <v>4542.4952380952382</v>
      </c>
      <c r="O13" s="5">
        <f>STEYX(B13:G13,B$1:G$1)</f>
        <v>6.641141611557603</v>
      </c>
      <c r="P13" s="5">
        <f>M13*K$1+N13</f>
        <v>31.866666666666788</v>
      </c>
      <c r="Q13" s="8">
        <f>(K13-P13)/O13</f>
        <v>1.2246890382790125</v>
      </c>
    </row>
    <row r="14" spans="1:17" ht="13.5" customHeight="1" x14ac:dyDescent="0.15">
      <c r="A14" s="3" t="s">
        <v>24</v>
      </c>
      <c r="B14" s="4">
        <v>175</v>
      </c>
      <c r="C14" s="4">
        <v>156</v>
      </c>
      <c r="D14" s="4">
        <v>168</v>
      </c>
      <c r="E14" s="4">
        <v>151</v>
      </c>
      <c r="F14" s="4">
        <v>170</v>
      </c>
      <c r="G14" s="4">
        <v>163</v>
      </c>
      <c r="H14" s="4">
        <f>AVERAGE(B14:G14)</f>
        <v>163.83333333333334</v>
      </c>
      <c r="I14" s="4">
        <f>_xlfn.STDEV.P(B14:G14)</f>
        <v>8.2344128846904177</v>
      </c>
      <c r="J14" s="4">
        <f>I14/H14</f>
        <v>5.0260912826187693E-2</v>
      </c>
      <c r="K14" s="4">
        <v>182</v>
      </c>
      <c r="L14" s="8">
        <f>(K14-H14)/I14</f>
        <v>2.2061884582497049</v>
      </c>
      <c r="M14" s="5">
        <f>SLOPE(B14:G14,B$1:G$1)</f>
        <v>-1</v>
      </c>
      <c r="N14" s="5">
        <f>INTERCEPT(B14:G14,B$1:G$1)</f>
        <v>2184.3333333333335</v>
      </c>
      <c r="O14" s="5">
        <f>STEYX(B14:G14,B$1:G$1)</f>
        <v>9.8657657246324941</v>
      </c>
      <c r="P14" s="5">
        <f>M14*K$1+N14</f>
        <v>160.33333333333348</v>
      </c>
      <c r="Q14" s="8">
        <f>(K14-P14)/O14</f>
        <v>2.1961464797983141</v>
      </c>
    </row>
    <row r="15" spans="1:17" ht="13.5" customHeight="1" x14ac:dyDescent="0.15">
      <c r="A15" s="3" t="s">
        <v>15</v>
      </c>
      <c r="B15" s="4">
        <v>28</v>
      </c>
      <c r="C15" s="4">
        <v>28</v>
      </c>
      <c r="D15" s="4">
        <v>21</v>
      </c>
      <c r="E15" s="4">
        <v>15</v>
      </c>
      <c r="F15" s="4">
        <v>20</v>
      </c>
      <c r="G15" s="4">
        <v>23</v>
      </c>
      <c r="H15" s="4">
        <f>AVERAGE(B15:G15)</f>
        <v>22.5</v>
      </c>
      <c r="I15" s="4">
        <f>_xlfn.STDEV.P(B15:G15)</f>
        <v>4.5734742446707477</v>
      </c>
      <c r="J15" s="4">
        <f>I15/H15</f>
        <v>0.20326552198536657</v>
      </c>
      <c r="K15" s="4">
        <v>23</v>
      </c>
      <c r="L15" s="8">
        <f>(K15-H15)/I15</f>
        <v>0.10932607756185055</v>
      </c>
      <c r="M15" s="5">
        <f>SLOPE(B15:G15,B$1:G$1)</f>
        <v>-1.5714285714285714</v>
      </c>
      <c r="N15" s="5">
        <f>INTERCEPT(B15:G15,B$1:G$1)</f>
        <v>3197.5714285714284</v>
      </c>
      <c r="O15" s="5">
        <f>STEYX(B15:G15,B$1:G$1)</f>
        <v>4.5355736761107268</v>
      </c>
      <c r="P15" s="5">
        <f>M15*K$1+N15</f>
        <v>17</v>
      </c>
      <c r="Q15" s="8">
        <f>(K15-P15)/O15</f>
        <v>1.3228756555322954</v>
      </c>
    </row>
    <row r="16" spans="1:17" ht="13.5" customHeight="1" x14ac:dyDescent="0.15">
      <c r="A16" s="3" t="s">
        <v>27</v>
      </c>
      <c r="B16" s="4">
        <v>39</v>
      </c>
      <c r="C16" s="4">
        <v>44</v>
      </c>
      <c r="D16" s="4">
        <v>62</v>
      </c>
      <c r="E16" s="4">
        <v>35</v>
      </c>
      <c r="F16" s="4">
        <v>66</v>
      </c>
      <c r="G16" s="4">
        <v>56</v>
      </c>
      <c r="H16" s="4">
        <f>AVERAGE(B16:G16)</f>
        <v>50.333333333333336</v>
      </c>
      <c r="I16" s="4">
        <f>_xlfn.STDEV.P(B16:G16)</f>
        <v>11.671427600007732</v>
      </c>
      <c r="J16" s="4">
        <f>I16/H16</f>
        <v>0.23188266754982248</v>
      </c>
      <c r="K16" s="4">
        <v>41</v>
      </c>
      <c r="L16" s="8">
        <f>(K16-H16)/I16</f>
        <v>-0.79967366916855598</v>
      </c>
      <c r="M16" s="5">
        <f>SLOPE(B16:G16,B$1:G$1)</f>
        <v>3.5428571428571427</v>
      </c>
      <c r="N16" s="5">
        <f>INTERCEPT(B16:G16,B$1:G$1)</f>
        <v>-7108.0095238095237</v>
      </c>
      <c r="O16" s="5">
        <f>STEYX(B16:G16,B$1:G$1)</f>
        <v>12.223708423348768</v>
      </c>
      <c r="P16" s="5">
        <f>M16*K$1+N16</f>
        <v>62.733333333333576</v>
      </c>
      <c r="Q16" s="8">
        <f>(K16-P16)/O16</f>
        <v>-1.7779656206311556</v>
      </c>
    </row>
    <row r="17" spans="1:17" ht="13.5" customHeight="1" x14ac:dyDescent="0.15">
      <c r="A17" s="6" t="s">
        <v>65</v>
      </c>
      <c r="B17" s="4">
        <v>15</v>
      </c>
      <c r="C17" s="4">
        <v>11</v>
      </c>
      <c r="D17" s="4">
        <v>18</v>
      </c>
      <c r="E17" s="4">
        <v>13</v>
      </c>
      <c r="F17" s="4">
        <v>22</v>
      </c>
      <c r="G17" s="4">
        <v>22</v>
      </c>
      <c r="H17" s="4">
        <f>AVERAGE(B17:G17)</f>
        <v>16.833333333333332</v>
      </c>
      <c r="I17" s="4">
        <f>_xlfn.STDEV.P(B17:G17)</f>
        <v>4.2196629670573875</v>
      </c>
      <c r="J17" s="4">
        <f>I17/H17</f>
        <v>0.25067304754796366</v>
      </c>
      <c r="K17" s="4">
        <v>31</v>
      </c>
      <c r="L17" s="8">
        <f>(K17-H17)/I17</f>
        <v>3.3572981485167985</v>
      </c>
      <c r="M17" s="5">
        <f>SLOPE(B17:G17,B$1:G$1)</f>
        <v>1.8</v>
      </c>
      <c r="N17" s="5">
        <f>INTERCEPT(B17:G17,B$1:G$1)</f>
        <v>-3620.0666666666666</v>
      </c>
      <c r="O17" s="5">
        <f>STEYX(B17:G17,B$1:G$1)</f>
        <v>3.5402448126271344</v>
      </c>
      <c r="P17" s="5">
        <f>M17*K$1+N17</f>
        <v>23.133333333333667</v>
      </c>
      <c r="Q17" s="8">
        <f>(K17-P17)/O17</f>
        <v>2.2220685526062987</v>
      </c>
    </row>
    <row r="18" spans="1:17" ht="13.5" customHeight="1" x14ac:dyDescent="0.15">
      <c r="A18" s="3" t="s">
        <v>20</v>
      </c>
      <c r="B18" s="4">
        <v>6</v>
      </c>
      <c r="C18" s="4">
        <v>3</v>
      </c>
      <c r="D18" s="4">
        <v>6</v>
      </c>
      <c r="E18" s="4">
        <v>3</v>
      </c>
      <c r="F18" s="4">
        <v>11</v>
      </c>
      <c r="G18" s="4">
        <v>5</v>
      </c>
      <c r="H18" s="4">
        <f>AVERAGE(B18:G18)</f>
        <v>5.666666666666667</v>
      </c>
      <c r="I18" s="4">
        <f>_xlfn.STDEV.P(B18:G18)</f>
        <v>2.6874192494328497</v>
      </c>
      <c r="J18" s="4">
        <f>I18/H18</f>
        <v>0.47425045578226754</v>
      </c>
      <c r="K18" s="4">
        <v>7</v>
      </c>
      <c r="L18" s="8">
        <f>(K18-H18)/I18</f>
        <v>0.49613893835683376</v>
      </c>
      <c r="M18" s="5">
        <f>SLOPE(B18:G18,B$1:G$1)</f>
        <v>0.45714285714285713</v>
      </c>
      <c r="N18" s="5">
        <f>INTERCEPT(B18:G18,B$1:G$1)</f>
        <v>-917.99047619047622</v>
      </c>
      <c r="O18" s="5">
        <f>STEYX(B18:G18,B$1:G$1)</f>
        <v>3.1494519553483613</v>
      </c>
      <c r="P18" s="5">
        <f>M18*K$1+N18</f>
        <v>7.2666666666666515</v>
      </c>
      <c r="Q18" s="8">
        <f>(K18-P18)/O18</f>
        <v>-8.4670815890301607E-2</v>
      </c>
    </row>
    <row r="19" spans="1:17" ht="13.5" customHeight="1" x14ac:dyDescent="0.15">
      <c r="A19" s="3" t="s">
        <v>12</v>
      </c>
      <c r="B19" s="4">
        <v>3</v>
      </c>
      <c r="C19" s="4">
        <v>8</v>
      </c>
      <c r="D19" s="4">
        <v>3</v>
      </c>
      <c r="E19" s="4">
        <v>3</v>
      </c>
      <c r="F19" s="4">
        <v>8</v>
      </c>
      <c r="G19" s="4">
        <v>5</v>
      </c>
      <c r="H19" s="4">
        <f>AVERAGE(B19:G19)</f>
        <v>5</v>
      </c>
      <c r="I19" s="4">
        <f>_xlfn.STDEV.P(B19:G19)</f>
        <v>2.2360679774997898</v>
      </c>
      <c r="J19" s="4">
        <f>I19/H19</f>
        <v>0.44721359549995798</v>
      </c>
      <c r="K19" s="4">
        <v>10</v>
      </c>
      <c r="L19" s="8">
        <f>(K19-H19)/I19</f>
        <v>2.2360679774997898</v>
      </c>
      <c r="M19" s="5">
        <f>SLOPE(B19:G19,B$1:G$1)</f>
        <v>0.2857142857142857</v>
      </c>
      <c r="N19" s="5">
        <f>INTERCEPT(B19:G19,B$1:G$1)</f>
        <v>-572.28571428571422</v>
      </c>
      <c r="O19" s="5">
        <f>STEYX(B19:G19,B$1:G$1)</f>
        <v>2.6726124191242437</v>
      </c>
      <c r="P19" s="5">
        <f>M19*K$1+N19</f>
        <v>6</v>
      </c>
      <c r="Q19" s="8">
        <f>(K19-P19)/O19</f>
        <v>1.4966629547095767</v>
      </c>
    </row>
    <row r="20" spans="1:17" ht="13.5" customHeight="1" x14ac:dyDescent="0.15">
      <c r="A20" s="3" t="s">
        <v>43</v>
      </c>
      <c r="B20" s="4">
        <v>25</v>
      </c>
      <c r="C20" s="4">
        <v>19</v>
      </c>
      <c r="D20" s="4">
        <v>34</v>
      </c>
      <c r="E20" s="4">
        <v>37</v>
      </c>
      <c r="F20" s="4">
        <v>33</v>
      </c>
      <c r="G20" s="4">
        <v>22</v>
      </c>
      <c r="H20" s="4">
        <f>AVERAGE(B20:G20)</f>
        <v>28.333333333333332</v>
      </c>
      <c r="I20" s="4">
        <f>_xlfn.STDEV.P(B20:G20)</f>
        <v>6.6749947981669289</v>
      </c>
      <c r="J20" s="4">
        <f>I20/H20</f>
        <v>0.23558805170000927</v>
      </c>
      <c r="K20" s="4">
        <v>19</v>
      </c>
      <c r="L20" s="8">
        <f>(K20-H20)/I20</f>
        <v>-1.3982532744289824</v>
      </c>
      <c r="M20" s="5">
        <f>SLOPE(B20:G20,B$1:G$1)</f>
        <v>0.8571428571428571</v>
      </c>
      <c r="N20" s="5">
        <f>INTERCEPT(B20:G20,B$1:G$1)</f>
        <v>-1703.5238095238094</v>
      </c>
      <c r="O20" s="5">
        <f>STEYX(B20:G20,B$1:G$1)</f>
        <v>7.9761549395086115</v>
      </c>
      <c r="P20" s="5">
        <f>M20*K$1+N20</f>
        <v>31.333333333333258</v>
      </c>
      <c r="Q20" s="8">
        <f>(K20-P20)/O20</f>
        <v>-1.5462755459077226</v>
      </c>
    </row>
    <row r="21" spans="1:17" ht="13.5" customHeight="1" x14ac:dyDescent="0.15">
      <c r="A21" s="3" t="s">
        <v>26</v>
      </c>
      <c r="B21" s="4">
        <v>28</v>
      </c>
      <c r="C21" s="4">
        <v>36</v>
      </c>
      <c r="D21" s="4">
        <v>35</v>
      </c>
      <c r="E21" s="4">
        <v>23</v>
      </c>
      <c r="F21" s="4">
        <v>22</v>
      </c>
      <c r="G21" s="4">
        <v>37</v>
      </c>
      <c r="H21" s="4">
        <f>AVERAGE(B21:G21)</f>
        <v>30.166666666666668</v>
      </c>
      <c r="I21" s="4">
        <f>_xlfn.STDEV.P(B21:G21)</f>
        <v>6.1486222485655722</v>
      </c>
      <c r="J21" s="4">
        <f>I21/H21</f>
        <v>0.2038217319966488</v>
      </c>
      <c r="K21" s="4">
        <v>34</v>
      </c>
      <c r="L21" s="8">
        <f>(K21-H21)/I21</f>
        <v>0.62344590029540692</v>
      </c>
      <c r="M21" s="5">
        <f>SLOPE(B21:G21,B$1:G$1)</f>
        <v>-0.25714285714285712</v>
      </c>
      <c r="N21" s="5">
        <f>INTERCEPT(B21:G21,B$1:G$1)</f>
        <v>549.72380952380945</v>
      </c>
      <c r="O21" s="5">
        <f>STEYX(B21:G21,B$1:G$1)</f>
        <v>7.5112613866811762</v>
      </c>
      <c r="P21" s="5">
        <f>M21*K$1+N21</f>
        <v>29.266666666666652</v>
      </c>
      <c r="Q21" s="8">
        <f>(K21-P21)/O21</f>
        <v>0.63016490701899996</v>
      </c>
    </row>
    <row r="22" spans="1:17" ht="13.5" customHeight="1" x14ac:dyDescent="0.15">
      <c r="A22" s="3" t="s">
        <v>44</v>
      </c>
      <c r="B22" s="4">
        <v>32</v>
      </c>
      <c r="C22" s="4">
        <v>43</v>
      </c>
      <c r="D22" s="4">
        <v>35</v>
      </c>
      <c r="E22" s="4">
        <v>36</v>
      </c>
      <c r="F22" s="4">
        <v>29</v>
      </c>
      <c r="G22" s="4">
        <v>44</v>
      </c>
      <c r="H22" s="4">
        <f>AVERAGE(B22:G22)</f>
        <v>36.5</v>
      </c>
      <c r="I22" s="4">
        <f>_xlfn.STDEV.P(B22:G22)</f>
        <v>5.4390562906935731</v>
      </c>
      <c r="J22" s="4">
        <f>I22/H22</f>
        <v>0.1490152408409198</v>
      </c>
      <c r="K22" s="4">
        <v>43</v>
      </c>
      <c r="L22" s="8">
        <f>(K22-H22)/I22</f>
        <v>1.1950602554199965</v>
      </c>
      <c r="M22" s="5">
        <f>SLOPE(B22:G22,B$1:G$1)</f>
        <v>0.54285714285714282</v>
      </c>
      <c r="N22" s="5">
        <f>INTERCEPT(B22:G22,B$1:G$1)</f>
        <v>-1060.3428571428572</v>
      </c>
      <c r="O22" s="5">
        <f>STEYX(B22:G22,B$1:G$1)</f>
        <v>6.5639709235884256</v>
      </c>
      <c r="P22" s="5">
        <f>M22*K$1+N22</f>
        <v>38.399999999999864</v>
      </c>
      <c r="Q22" s="8">
        <f>(K22-P22)/O22</f>
        <v>0.70079530417623859</v>
      </c>
    </row>
    <row r="23" spans="1:17" ht="13.5" customHeight="1" x14ac:dyDescent="0.15">
      <c r="A23" s="3" t="s">
        <v>11</v>
      </c>
      <c r="B23" s="4">
        <v>20</v>
      </c>
      <c r="C23" s="4">
        <v>25</v>
      </c>
      <c r="D23" s="4">
        <v>33</v>
      </c>
      <c r="E23" s="4">
        <v>35</v>
      </c>
      <c r="F23" s="4">
        <v>30</v>
      </c>
      <c r="G23" s="4">
        <v>30</v>
      </c>
      <c r="H23" s="4">
        <f>AVERAGE(B23:G23)</f>
        <v>28.833333333333332</v>
      </c>
      <c r="I23" s="4">
        <f>_xlfn.STDEV.P(B23:G23)</f>
        <v>5.0138696521637742</v>
      </c>
      <c r="J23" s="4">
        <f>I23/H23</f>
        <v>0.17389143302302107</v>
      </c>
      <c r="K23" s="4">
        <v>28</v>
      </c>
      <c r="L23" s="8">
        <f>(K23-H23)/I23</f>
        <v>-0.16620562382863319</v>
      </c>
      <c r="M23" s="5">
        <f>SLOPE(B23:G23,B$1:G$1)</f>
        <v>1.9142857142857144</v>
      </c>
      <c r="N23" s="5">
        <f>INTERCEPT(B23:G23,B$1:G$1)</f>
        <v>-3838.9809523809522</v>
      </c>
      <c r="O23" s="5">
        <f>STEYX(B23:G23,B$1:G$1)</f>
        <v>4.6557695901097249</v>
      </c>
      <c r="P23" s="5">
        <f>M23*K$1+N23</f>
        <v>35.533333333333758</v>
      </c>
      <c r="Q23" s="8">
        <f>(K23-P23)/O23</f>
        <v>-1.6180640359301406</v>
      </c>
    </row>
    <row r="24" spans="1:17" ht="13.5" customHeight="1" x14ac:dyDescent="0.15">
      <c r="A24" s="3" t="s">
        <v>32</v>
      </c>
      <c r="B24" s="4">
        <v>14</v>
      </c>
      <c r="C24" s="4">
        <v>19</v>
      </c>
      <c r="D24" s="4">
        <v>17</v>
      </c>
      <c r="E24" s="4">
        <v>16</v>
      </c>
      <c r="F24" s="4">
        <v>18</v>
      </c>
      <c r="G24" s="4">
        <v>11</v>
      </c>
      <c r="H24" s="4">
        <f>AVERAGE(B24:G24)</f>
        <v>15.833333333333334</v>
      </c>
      <c r="I24" s="4">
        <f>_xlfn.STDEV.P(B24:G24)</f>
        <v>2.6718699236468995</v>
      </c>
      <c r="J24" s="4">
        <f>I24/H24</f>
        <v>0.16874967938822522</v>
      </c>
      <c r="K24" s="4">
        <v>18</v>
      </c>
      <c r="L24" s="8">
        <f>(K24-H24)/I24</f>
        <v>0.81091772001734674</v>
      </c>
      <c r="M24" s="5">
        <f>SLOPE(B24:G24,B$1:G$1)</f>
        <v>-0.54285714285714282</v>
      </c>
      <c r="N24" s="5">
        <f>INTERCEPT(B24:G24,B$1:G$1)</f>
        <v>1112.6761904761904</v>
      </c>
      <c r="O24" s="5">
        <f>STEYX(B24:G24,B$1:G$1)</f>
        <v>3.0690466954817772</v>
      </c>
      <c r="P24" s="5">
        <f>M24*K$1+N24</f>
        <v>13.933333333333394</v>
      </c>
      <c r="Q24" s="8">
        <f>(K24-P24)/O24</f>
        <v>1.3250585833879673</v>
      </c>
    </row>
    <row r="25" spans="1:17" ht="13.5" customHeight="1" x14ac:dyDescent="0.15">
      <c r="A25" s="3" t="s">
        <v>2</v>
      </c>
      <c r="B25" s="4">
        <v>6</v>
      </c>
      <c r="C25" s="4">
        <v>3</v>
      </c>
      <c r="D25" s="4">
        <v>5</v>
      </c>
      <c r="E25" s="4">
        <v>1</v>
      </c>
      <c r="F25" s="4">
        <v>1</v>
      </c>
      <c r="G25" s="4">
        <v>4</v>
      </c>
      <c r="H25" s="4">
        <f>AVERAGE(B25:G25)</f>
        <v>3.3333333333333335</v>
      </c>
      <c r="I25" s="4">
        <f>_xlfn.STDEV.P(B25:G25)</f>
        <v>1.8856180831641267</v>
      </c>
      <c r="J25" s="4">
        <f>I25/H25</f>
        <v>0.56568542494923801</v>
      </c>
      <c r="K25" s="4">
        <v>5</v>
      </c>
      <c r="L25" s="8">
        <f>(K25-H25)/I25</f>
        <v>0.88388347648318433</v>
      </c>
      <c r="M25" s="5">
        <f>SLOPE(B25:G25,B$1:G$1)</f>
        <v>-0.5714285714285714</v>
      </c>
      <c r="N25" s="5">
        <f>INTERCEPT(B25:G25,B$1:G$1)</f>
        <v>1157.9047619047617</v>
      </c>
      <c r="O25" s="5">
        <f>STEYX(B25:G25,B$1:G$1)</f>
        <v>1.9760470401187076</v>
      </c>
      <c r="P25" s="5">
        <f>M25*K$1+N25</f>
        <v>1.3333333333332575</v>
      </c>
      <c r="Q25" s="8">
        <f>(K25-P25)/O25</f>
        <v>1.8555563669407757</v>
      </c>
    </row>
    <row r="26" spans="1:17" ht="13.5" customHeight="1" x14ac:dyDescent="0.15">
      <c r="A26" s="3" t="s">
        <v>18</v>
      </c>
      <c r="B26" s="4">
        <v>2</v>
      </c>
      <c r="C26" s="4">
        <v>0</v>
      </c>
      <c r="D26" s="4">
        <v>1</v>
      </c>
      <c r="E26" s="4">
        <v>3</v>
      </c>
      <c r="F26" s="4">
        <v>0</v>
      </c>
      <c r="G26" s="4">
        <v>6</v>
      </c>
      <c r="H26" s="4">
        <f>AVERAGE(B26:G26)</f>
        <v>2</v>
      </c>
      <c r="I26" s="4">
        <f>_xlfn.STDEV.P(B26:G26)</f>
        <v>2.0816659994661326</v>
      </c>
      <c r="J26" s="4">
        <f>I26/H26</f>
        <v>1.0408329997330663</v>
      </c>
      <c r="K26" s="4">
        <v>3</v>
      </c>
      <c r="L26" s="8">
        <f>(K26-H26)/I26</f>
        <v>0.48038446141526142</v>
      </c>
      <c r="M26" s="5">
        <f>SLOPE(B26:G26,B$1:G$1)</f>
        <v>0.62857142857142856</v>
      </c>
      <c r="N26" s="5">
        <f>INTERCEPT(B26:G26,B$1:G$1)</f>
        <v>-1268.0285714285715</v>
      </c>
      <c r="O26" s="5">
        <f>STEYX(B26:G26,B$1:G$1)</f>
        <v>2.1843599912625602</v>
      </c>
      <c r="P26" s="5">
        <f>M26*K$1+N26</f>
        <v>4.2000000000000455</v>
      </c>
      <c r="Q26" s="8">
        <f>(K26-P26)/O26</f>
        <v>-0.54935999780258082</v>
      </c>
    </row>
    <row r="27" spans="1:17" ht="13.5" customHeight="1" x14ac:dyDescent="0.15">
      <c r="A27" s="3" t="s">
        <v>45</v>
      </c>
      <c r="B27" s="4">
        <v>34</v>
      </c>
      <c r="C27" s="4">
        <v>31</v>
      </c>
      <c r="D27" s="4">
        <v>29</v>
      </c>
      <c r="E27" s="4">
        <v>23</v>
      </c>
      <c r="F27" s="4">
        <v>28</v>
      </c>
      <c r="G27" s="4">
        <v>21</v>
      </c>
      <c r="H27" s="4">
        <f>AVERAGE(B27:G27)</f>
        <v>27.666666666666668</v>
      </c>
      <c r="I27" s="4">
        <f>_xlfn.STDEV.P(B27:G27)</f>
        <v>4.4596960534198837</v>
      </c>
      <c r="J27" s="4">
        <f>I27/H27</f>
        <v>0.16119383325614037</v>
      </c>
      <c r="K27" s="4">
        <v>13</v>
      </c>
      <c r="L27" s="8">
        <f>(K27-H27)/I27</f>
        <v>-3.2887144081085182</v>
      </c>
      <c r="M27" s="5">
        <f>SLOPE(B27:G27,B$1:G$1)</f>
        <v>-2.2857142857142856</v>
      </c>
      <c r="N27" s="5">
        <f>INTERCEPT(B27:G27,B$1:G$1)</f>
        <v>4645.9523809523807</v>
      </c>
      <c r="O27" s="5">
        <f>STEYX(B27:G27,B$1:G$1)</f>
        <v>2.6412479013130281</v>
      </c>
      <c r="P27" s="5">
        <f>M27*K$1+N27</f>
        <v>19.66666666666697</v>
      </c>
      <c r="Q27" s="8">
        <f>(K27-P27)/O27</f>
        <v>-2.5240594278760464</v>
      </c>
    </row>
    <row r="28" spans="1:17" ht="13.5" customHeight="1" x14ac:dyDescent="0.15">
      <c r="A28" s="3" t="s">
        <v>17</v>
      </c>
      <c r="B28" s="4">
        <v>30</v>
      </c>
      <c r="C28" s="4">
        <v>12</v>
      </c>
      <c r="D28" s="4">
        <v>17</v>
      </c>
      <c r="E28" s="4">
        <v>4</v>
      </c>
      <c r="F28" s="4">
        <v>43</v>
      </c>
      <c r="G28" s="4">
        <v>9</v>
      </c>
      <c r="H28" s="4">
        <f>AVERAGE(B28:G28)</f>
        <v>19.166666666666668</v>
      </c>
      <c r="I28" s="4">
        <f>_xlfn.STDEV.P(B28:G28)</f>
        <v>13.384277675275902</v>
      </c>
      <c r="J28" s="4">
        <f>I28/H28</f>
        <v>0.69831013957961219</v>
      </c>
      <c r="K28" s="4">
        <v>49</v>
      </c>
      <c r="L28" s="8">
        <f>(K28-H28)/I28</f>
        <v>2.2289834428975528</v>
      </c>
      <c r="M28" s="5">
        <f>SLOPE(B28:G28,B$1:G$1)</f>
        <v>-0.7142857142857143</v>
      </c>
      <c r="N28" s="5">
        <f>INTERCEPT(B28:G28,B$1:G$1)</f>
        <v>1462.3809523809525</v>
      </c>
      <c r="O28" s="5">
        <f>STEYX(B28:G28,B$1:G$1)</f>
        <v>16.324098458297488</v>
      </c>
      <c r="P28" s="5">
        <f>M28*K$1+N28</f>
        <v>16.666666666666742</v>
      </c>
      <c r="Q28" s="8">
        <f>(K28-P28)/O28</f>
        <v>1.9807117321629684</v>
      </c>
    </row>
    <row r="29" spans="1:17" ht="13.5" customHeight="1" x14ac:dyDescent="0.15">
      <c r="A29" s="3" t="s">
        <v>46</v>
      </c>
      <c r="B29" s="4">
        <v>31</v>
      </c>
      <c r="C29" s="4">
        <v>35</v>
      </c>
      <c r="D29" s="4">
        <v>48</v>
      </c>
      <c r="E29" s="4">
        <v>32</v>
      </c>
      <c r="F29" s="4">
        <v>38</v>
      </c>
      <c r="G29" s="4">
        <v>51</v>
      </c>
      <c r="H29" s="4">
        <f>AVERAGE(B29:G29)</f>
        <v>39.166666666666664</v>
      </c>
      <c r="I29" s="4">
        <f>_xlfn.STDEV.P(B29:G29)</f>
        <v>7.6901813300395512</v>
      </c>
      <c r="J29" s="4">
        <f>I29/H29</f>
        <v>0.19634505523505238</v>
      </c>
      <c r="K29" s="4">
        <v>42</v>
      </c>
      <c r="L29" s="8">
        <f>(K29-H29)/I29</f>
        <v>0.36843517879945281</v>
      </c>
      <c r="M29" s="5">
        <f>SLOPE(B29:G29,B$1:G$1)</f>
        <v>2.657142857142857</v>
      </c>
      <c r="N29" s="5">
        <f>INTERCEPT(B29:G29,B$1:G$1)</f>
        <v>-5329.5904761904758</v>
      </c>
      <c r="O29" s="5">
        <f>STEYX(B29:G29,B$1:G$1)</f>
        <v>7.6038837194586044</v>
      </c>
      <c r="P29" s="5">
        <f>M29*K$1+N29</f>
        <v>48.466666666667152</v>
      </c>
      <c r="Q29" s="8">
        <f>(K29-P29)/O29</f>
        <v>-0.85044260344470102</v>
      </c>
    </row>
    <row r="30" spans="1:17" ht="13.5" customHeight="1" x14ac:dyDescent="0.15">
      <c r="A30" s="3" t="s">
        <v>47</v>
      </c>
      <c r="B30" s="4">
        <v>367</v>
      </c>
      <c r="C30" s="4">
        <v>391</v>
      </c>
      <c r="D30" s="4">
        <v>375</v>
      </c>
      <c r="E30" s="4">
        <v>398</v>
      </c>
      <c r="F30" s="4">
        <v>337</v>
      </c>
      <c r="G30" s="4">
        <v>345</v>
      </c>
      <c r="H30" s="4">
        <f>AVERAGE(B30:G30)</f>
        <v>368.83333333333331</v>
      </c>
      <c r="I30" s="4">
        <f>_xlfn.STDEV.P(B30:G30)</f>
        <v>22.229235004580993</v>
      </c>
      <c r="J30" s="4">
        <f>I30/H30</f>
        <v>6.0269051074327139E-2</v>
      </c>
      <c r="K30" s="4">
        <v>352</v>
      </c>
      <c r="L30" s="8">
        <f>(K30-H30)/I30</f>
        <v>-0.75726102719523669</v>
      </c>
      <c r="M30" s="5">
        <f>SLOPE(B30:G30,B$1:G$1)</f>
        <v>-7.1142857142857139</v>
      </c>
      <c r="N30" s="5">
        <f>INTERCEPT(B30:G30,B$1:G$1)</f>
        <v>14743.247619047619</v>
      </c>
      <c r="O30" s="5">
        <f>STEYX(B30:G30,B$1:G$1)</f>
        <v>22.798600625393448</v>
      </c>
      <c r="P30" s="5">
        <f>M30*K$1+N30</f>
        <v>343.9333333333343</v>
      </c>
      <c r="Q30" s="8">
        <f>(K30-P30)/O30</f>
        <v>0.35382288585207783</v>
      </c>
    </row>
    <row r="31" spans="1:17" ht="13.5" customHeight="1" x14ac:dyDescent="0.15">
      <c r="A31" s="3" t="s">
        <v>35</v>
      </c>
      <c r="B31" s="4">
        <v>135</v>
      </c>
      <c r="C31" s="4">
        <v>369</v>
      </c>
      <c r="D31" s="4">
        <v>306</v>
      </c>
      <c r="E31" s="4">
        <v>206</v>
      </c>
      <c r="F31" s="4">
        <v>395</v>
      </c>
      <c r="G31" s="4">
        <v>216</v>
      </c>
      <c r="H31" s="4">
        <f>AVERAGE(B31:G31)</f>
        <v>271.16666666666669</v>
      </c>
      <c r="I31" s="4">
        <f>_xlfn.STDEV.P(B31:G31)</f>
        <v>93.050911990276717</v>
      </c>
      <c r="J31" s="4">
        <f>I31/H31</f>
        <v>0.34315025933722204</v>
      </c>
      <c r="K31" s="4">
        <v>111</v>
      </c>
      <c r="L31" s="8">
        <f>(K31-H31)/I31</f>
        <v>-1.7212799234402256</v>
      </c>
      <c r="M31" s="5">
        <f>SLOPE(B31:G31,B$1:G$1)</f>
        <v>10.942857142857145</v>
      </c>
      <c r="N31" s="5">
        <f>INTERCEPT(B31:G31,B$1:G$1)</f>
        <v>-21838.876190476192</v>
      </c>
      <c r="O31" s="5">
        <f>STEYX(B31:G31,B$1:G$1)</f>
        <v>111.6414754811985</v>
      </c>
      <c r="P31" s="5">
        <f>M31*K$1+N31</f>
        <v>309.46666666666715</v>
      </c>
      <c r="Q31" s="8">
        <f>(K31-P31)/O31</f>
        <v>-1.7777144722535565</v>
      </c>
    </row>
    <row r="32" spans="1:17" ht="13.5" customHeight="1" x14ac:dyDescent="0.15">
      <c r="A32" s="3" t="s">
        <v>25</v>
      </c>
      <c r="B32" s="4">
        <v>163</v>
      </c>
      <c r="C32" s="4">
        <v>159</v>
      </c>
      <c r="D32" s="4">
        <v>162</v>
      </c>
      <c r="E32" s="4">
        <v>171</v>
      </c>
      <c r="F32" s="4">
        <v>143</v>
      </c>
      <c r="G32" s="4">
        <v>145</v>
      </c>
      <c r="H32" s="4">
        <f>AVERAGE(B32:G32)</f>
        <v>157.16666666666666</v>
      </c>
      <c r="I32" s="4">
        <f>_xlfn.STDEV.P(B32:G32)</f>
        <v>10.006942034852049</v>
      </c>
      <c r="J32" s="4">
        <f>I32/H32</f>
        <v>6.3670893116768074E-2</v>
      </c>
      <c r="K32" s="4">
        <v>137</v>
      </c>
      <c r="L32" s="8">
        <f>(K32-H32)/I32</f>
        <v>-2.0152676608328948</v>
      </c>
      <c r="M32" s="5">
        <f>SLOPE(B32:G32,B$1:G$1)</f>
        <v>-3.6857142857142855</v>
      </c>
      <c r="N32" s="5">
        <f>INTERCEPT(B32:G32,B$1:G$1)</f>
        <v>7604.1523809523806</v>
      </c>
      <c r="O32" s="5">
        <f>STEYX(B32:G32,B$1:G$1)</f>
        <v>9.5276539859605762</v>
      </c>
      <c r="P32" s="5">
        <f>M32*K$1+N32</f>
        <v>144.26666666666642</v>
      </c>
      <c r="Q32" s="8">
        <f>(K32-P32)/O32</f>
        <v>-0.762692125194112</v>
      </c>
    </row>
    <row r="33" spans="1:17" ht="13.5" customHeight="1" x14ac:dyDescent="0.15">
      <c r="A33" s="3" t="s">
        <v>33</v>
      </c>
      <c r="B33" s="4">
        <v>38</v>
      </c>
      <c r="C33" s="4">
        <v>36</v>
      </c>
      <c r="D33" s="4">
        <v>23</v>
      </c>
      <c r="E33" s="4">
        <v>29</v>
      </c>
      <c r="F33" s="4">
        <v>28</v>
      </c>
      <c r="G33" s="4">
        <v>21</v>
      </c>
      <c r="H33" s="4">
        <f>AVERAGE(B33:G33)</f>
        <v>29.166666666666668</v>
      </c>
      <c r="I33" s="4">
        <f>_xlfn.STDEV.P(B33:G33)</f>
        <v>6.2025980219761321</v>
      </c>
      <c r="J33" s="4">
        <f>I33/H33</f>
        <v>0.21266050361061023</v>
      </c>
      <c r="K33" s="4">
        <v>13</v>
      </c>
      <c r="L33" s="8">
        <f>(K33-H33)/I33</f>
        <v>-2.6064346922672263</v>
      </c>
      <c r="M33" s="5">
        <f>SLOPE(B33:G33,B$1:G$1)</f>
        <v>-2.9428571428571431</v>
      </c>
      <c r="N33" s="5">
        <f>INTERCEPT(B33:G33,B$1:G$1)</f>
        <v>5975.2095238095244</v>
      </c>
      <c r="O33" s="5">
        <f>STEYX(B33:G33,B$1:G$1)</f>
        <v>4.4518588947817763</v>
      </c>
      <c r="P33" s="5">
        <f>M33*K$1+N33</f>
        <v>18.866666666666788</v>
      </c>
      <c r="Q33" s="8">
        <f>(K33-P33)/O33</f>
        <v>-1.3178015757739696</v>
      </c>
    </row>
    <row r="34" spans="1:17" ht="13.5" customHeight="1" x14ac:dyDescent="0.15">
      <c r="A34" s="3" t="s">
        <v>49</v>
      </c>
      <c r="B34" s="4">
        <v>63</v>
      </c>
      <c r="C34" s="4">
        <v>76</v>
      </c>
      <c r="D34" s="4">
        <v>56</v>
      </c>
      <c r="E34" s="4">
        <v>60</v>
      </c>
      <c r="F34" s="4">
        <v>44</v>
      </c>
      <c r="G34" s="4">
        <v>67</v>
      </c>
      <c r="H34" s="4">
        <f>AVERAGE(B34:G34)</f>
        <v>61</v>
      </c>
      <c r="I34" s="4">
        <f>_xlfn.STDEV.P(B34:G34)</f>
        <v>9.8319208025017506</v>
      </c>
      <c r="J34" s="4">
        <f>I34/H34</f>
        <v>0.16117902954920901</v>
      </c>
      <c r="K34" s="4">
        <v>66</v>
      </c>
      <c r="L34" s="8">
        <f>(K34-H34)/I34</f>
        <v>0.5085476277156078</v>
      </c>
      <c r="M34" s="5">
        <f>SLOPE(B34:G34,B$1:G$1)</f>
        <v>-2.0571428571428569</v>
      </c>
      <c r="N34" s="5">
        <f>INTERCEPT(B34:G34,B$1:G$1)</f>
        <v>4217.4571428571426</v>
      </c>
      <c r="O34" s="5">
        <f>STEYX(B34:G34,B$1:G$1)</f>
        <v>11.246586783807533</v>
      </c>
      <c r="P34" s="5">
        <f>M34*K$1+N34</f>
        <v>53.800000000000182</v>
      </c>
      <c r="Q34" s="8">
        <f>(K34-P34)/O34</f>
        <v>1.084773561483114</v>
      </c>
    </row>
    <row r="35" spans="1:17" ht="13.5" customHeight="1" x14ac:dyDescent="0.15">
      <c r="A35" s="6" t="s">
        <v>31</v>
      </c>
      <c r="B35" s="4">
        <v>20</v>
      </c>
      <c r="C35" s="4">
        <v>29</v>
      </c>
      <c r="D35" s="4">
        <v>28</v>
      </c>
      <c r="E35" s="4">
        <v>30</v>
      </c>
      <c r="F35" s="4">
        <v>24</v>
      </c>
      <c r="G35" s="4">
        <v>17</v>
      </c>
      <c r="H35" s="4">
        <f>AVERAGE(B35:G35)</f>
        <v>24.666666666666668</v>
      </c>
      <c r="I35" s="4">
        <f>_xlfn.STDEV.P(B35:G35)</f>
        <v>4.8189440982669867</v>
      </c>
      <c r="J35" s="4">
        <f>I35/H35</f>
        <v>0.19536259857839133</v>
      </c>
      <c r="K35" s="4">
        <v>19</v>
      </c>
      <c r="L35" s="8">
        <f>(K35-H35)/I35</f>
        <v>-1.1759145885723272</v>
      </c>
      <c r="M35" s="5">
        <f>SLOPE(B35:G35,B$1:G$1)</f>
        <v>-0.80000000000000016</v>
      </c>
      <c r="N35" s="5">
        <f>INTERCEPT(B35:G35,B$1:G$1)</f>
        <v>1641.0666666666671</v>
      </c>
      <c r="O35" s="5">
        <f>STEYX(B35:G35,B$1:G$1)</f>
        <v>5.6597997608867168</v>
      </c>
      <c r="P35" s="5">
        <f>M35*K$1+N35</f>
        <v>21.866666666666788</v>
      </c>
      <c r="Q35" s="8">
        <f>(K35-P35)/O35</f>
        <v>-0.50649612844565883</v>
      </c>
    </row>
    <row r="36" spans="1:17" ht="13.5" customHeight="1" x14ac:dyDescent="0.15">
      <c r="A36" s="3" t="s">
        <v>1</v>
      </c>
      <c r="B36" s="4">
        <v>2</v>
      </c>
      <c r="C36" s="4">
        <v>2</v>
      </c>
      <c r="D36" s="4">
        <v>1</v>
      </c>
      <c r="E36" s="4">
        <v>1</v>
      </c>
      <c r="F36" s="4">
        <v>2</v>
      </c>
      <c r="G36" s="4">
        <v>1</v>
      </c>
      <c r="H36" s="4">
        <f>AVERAGE(B36:G36)</f>
        <v>1.5</v>
      </c>
      <c r="I36" s="4">
        <f>_xlfn.STDEV.P(B36:G36)</f>
        <v>0.5</v>
      </c>
      <c r="J36" s="4">
        <f>I36/H36</f>
        <v>0.33333333333333331</v>
      </c>
      <c r="K36" s="4">
        <v>2</v>
      </c>
      <c r="L36" s="8">
        <f>(K36-H36)/I36</f>
        <v>1</v>
      </c>
      <c r="M36" s="5">
        <f>SLOPE(B36:G36,B$1:G$1)</f>
        <v>-0.14285714285714285</v>
      </c>
      <c r="N36" s="5">
        <f>INTERCEPT(B36:G36,B$1:G$1)</f>
        <v>290.14285714285711</v>
      </c>
      <c r="O36" s="5">
        <f>STEYX(B36:G36,B$1:G$1)</f>
        <v>0.53452248382484879</v>
      </c>
      <c r="P36" s="5">
        <f>M36*K$1+N36</f>
        <v>1</v>
      </c>
      <c r="Q36" s="8">
        <f>(K36-P36)/O36</f>
        <v>1.8708286933869707</v>
      </c>
    </row>
    <row r="37" spans="1:17" ht="13.5" customHeight="1" x14ac:dyDescent="0.15">
      <c r="A37" s="3" t="s">
        <v>38</v>
      </c>
      <c r="B37" s="4">
        <v>6</v>
      </c>
      <c r="C37" s="4">
        <v>7</v>
      </c>
      <c r="D37" s="4">
        <v>7</v>
      </c>
      <c r="E37" s="4">
        <v>8</v>
      </c>
      <c r="F37" s="4">
        <v>9</v>
      </c>
      <c r="G37" s="4">
        <v>1</v>
      </c>
      <c r="H37" s="4">
        <f>AVERAGE(B37:G37)</f>
        <v>6.333333333333333</v>
      </c>
      <c r="I37" s="4">
        <f>_xlfn.STDEV.P(B37:G37)</f>
        <v>2.5603819159562029</v>
      </c>
      <c r="J37" s="4">
        <f>I37/H37</f>
        <v>0.40427082883518994</v>
      </c>
      <c r="K37" s="4">
        <v>3</v>
      </c>
      <c r="L37" s="8">
        <f>(K37-H37)/I37</f>
        <v>-1.3018891098082386</v>
      </c>
      <c r="M37" s="5">
        <f>SLOPE(B37:G37,B$1:G$1)</f>
        <v>-0.51428571428571423</v>
      </c>
      <c r="N37" s="5">
        <f>INTERCEPT(B37:G37,B$1:G$1)</f>
        <v>1045.4476190476189</v>
      </c>
      <c r="O37" s="5">
        <f>STEYX(B37:G37,B$1:G$1)</f>
        <v>2.9455373832614105</v>
      </c>
      <c r="P37" s="5">
        <f>M37*K$1+N37</f>
        <v>4.533333333333303</v>
      </c>
      <c r="Q37" s="8">
        <f>(K37-P37)/O37</f>
        <v>-0.5205614914435539</v>
      </c>
    </row>
    <row r="38" spans="1:17" ht="13.5" customHeight="1" x14ac:dyDescent="0.15">
      <c r="A38" s="3" t="s">
        <v>39</v>
      </c>
      <c r="B38" s="4">
        <v>51</v>
      </c>
      <c r="C38" s="4">
        <v>60</v>
      </c>
      <c r="D38" s="4">
        <v>60</v>
      </c>
      <c r="E38" s="4">
        <v>60</v>
      </c>
      <c r="F38" s="4">
        <v>63</v>
      </c>
      <c r="G38" s="4">
        <v>51</v>
      </c>
      <c r="H38" s="4">
        <f>AVERAGE(B38:G38)</f>
        <v>57.5</v>
      </c>
      <c r="I38" s="4">
        <f>_xlfn.STDEV.P(B38:G38)</f>
        <v>4.7169905660283016</v>
      </c>
      <c r="J38" s="4">
        <f>I38/H38</f>
        <v>8.2034618539622642E-2</v>
      </c>
      <c r="K38" s="4">
        <v>67</v>
      </c>
      <c r="L38" s="8">
        <f>(K38-H38)/I38</f>
        <v>2.0139959720120841</v>
      </c>
      <c r="M38" s="5">
        <f>SLOPE(B38:G38,B$1:G$1)</f>
        <v>0.25714285714285712</v>
      </c>
      <c r="N38" s="5">
        <f>INTERCEPT(B38:G38,B$1:G$1)</f>
        <v>-462.05714285714282</v>
      </c>
      <c r="O38" s="5">
        <f>STEYX(B38:G38,B$1:G$1)</f>
        <v>5.7520182793272037</v>
      </c>
      <c r="P38" s="5">
        <f>M38*K$1+N38</f>
        <v>58.399999999999977</v>
      </c>
      <c r="Q38" s="8">
        <f>(K38-P38)/O38</f>
        <v>1.4951273765781459</v>
      </c>
    </row>
    <row r="39" spans="1:17" ht="13.5" customHeight="1" x14ac:dyDescent="0.15">
      <c r="A39" s="3" t="s">
        <v>5</v>
      </c>
      <c r="B39" s="4">
        <v>5</v>
      </c>
      <c r="C39" s="4">
        <v>1</v>
      </c>
      <c r="D39" s="4">
        <v>2</v>
      </c>
      <c r="E39" s="4">
        <v>0</v>
      </c>
      <c r="F39" s="4">
        <v>3</v>
      </c>
      <c r="G39" s="4">
        <v>2</v>
      </c>
      <c r="H39" s="4">
        <f>AVERAGE(B39:G39)</f>
        <v>2.1666666666666665</v>
      </c>
      <c r="I39" s="4">
        <f>_xlfn.STDEV.P(B39:G39)</f>
        <v>1.5723301886761007</v>
      </c>
      <c r="J39" s="4">
        <f>I39/H39</f>
        <v>0.72569085631204655</v>
      </c>
      <c r="K39" s="4">
        <v>3</v>
      </c>
      <c r="L39" s="8">
        <f>(K39-H39)/I39</f>
        <v>0.52999894000318004</v>
      </c>
      <c r="M39" s="5">
        <f>SLOPE(B39:G39,B$1:G$1)</f>
        <v>-0.31428571428571428</v>
      </c>
      <c r="N39" s="5">
        <f>INTERCEPT(B39:G39,B$1:G$1)</f>
        <v>637.18095238095236</v>
      </c>
      <c r="O39" s="5">
        <f>STEYX(B39:G39,B$1:G$1)</f>
        <v>1.8100249932502248</v>
      </c>
      <c r="P39" s="5">
        <f>M39*K$1+N39</f>
        <v>1.066666666666606</v>
      </c>
      <c r="Q39" s="8">
        <f>(K39-P39)/O39</f>
        <v>1.0681252140401369</v>
      </c>
    </row>
    <row r="40" spans="1:17" ht="13.5" customHeight="1" x14ac:dyDescent="0.15">
      <c r="A40" s="3" t="s">
        <v>50</v>
      </c>
      <c r="B40" s="4">
        <v>109</v>
      </c>
      <c r="C40" s="4">
        <v>99</v>
      </c>
      <c r="D40" s="4">
        <v>102</v>
      </c>
      <c r="E40" s="4">
        <v>70</v>
      </c>
      <c r="F40" s="4">
        <v>77</v>
      </c>
      <c r="G40" s="4">
        <v>89</v>
      </c>
      <c r="H40" s="4">
        <f>AVERAGE(B40:G40)</f>
        <v>91</v>
      </c>
      <c r="I40" s="4">
        <f>_xlfn.STDEV.P(B40:G40)</f>
        <v>13.844373104863458</v>
      </c>
      <c r="J40" s="4">
        <f>I40/H40</f>
        <v>0.15213596818531272</v>
      </c>
      <c r="K40" s="4">
        <v>68</v>
      </c>
      <c r="L40" s="8">
        <f>(K40-H40)/I40</f>
        <v>-1.6613247725836151</v>
      </c>
      <c r="M40" s="5">
        <f>SLOPE(B40:G40,B$1:G$1)</f>
        <v>-5.6571428571428575</v>
      </c>
      <c r="N40" s="5">
        <f>INTERCEPT(B40:G40,B$1:G$1)</f>
        <v>11521.257142857143</v>
      </c>
      <c r="O40" s="5">
        <f>STEYX(B40:G40,B$1:G$1)</f>
        <v>12.144369653700199</v>
      </c>
      <c r="P40" s="5">
        <f>M40*K$1+N40</f>
        <v>71.199999999998909</v>
      </c>
      <c r="Q40" s="8">
        <f>(K40-P40)/O40</f>
        <v>-0.26349659070398262</v>
      </c>
    </row>
    <row r="41" spans="1:17" ht="13.5" customHeight="1" x14ac:dyDescent="0.15">
      <c r="A41" s="3" t="s">
        <v>8</v>
      </c>
      <c r="B41" s="4">
        <v>51</v>
      </c>
      <c r="C41" s="4">
        <v>74</v>
      </c>
      <c r="D41" s="4">
        <v>70</v>
      </c>
      <c r="E41" s="4">
        <v>58</v>
      </c>
      <c r="F41" s="4">
        <v>55</v>
      </c>
      <c r="G41" s="4">
        <v>77</v>
      </c>
      <c r="H41" s="4">
        <f>AVERAGE(B41:G41)</f>
        <v>64.166666666666671</v>
      </c>
      <c r="I41" s="4">
        <f>_xlfn.STDEV.P(B41:G41)</f>
        <v>9.9233170977361311</v>
      </c>
      <c r="J41" s="4">
        <f>I41/H41</f>
        <v>0.15464909762705659</v>
      </c>
      <c r="K41" s="4">
        <v>63</v>
      </c>
      <c r="L41" s="8">
        <f>(K41-H41)/I41</f>
        <v>-0.11756821385188128</v>
      </c>
      <c r="M41" s="5">
        <f>SLOPE(B41:G41,B$1:G$1)</f>
        <v>1.7428571428571429</v>
      </c>
      <c r="N41" s="5">
        <f>INTERCEPT(B41:G41,B$1:G$1)</f>
        <v>-3457.2761904761905</v>
      </c>
      <c r="O41" s="5">
        <f>STEYX(B41:G41,B$1:G$1)</f>
        <v>11.593922874465211</v>
      </c>
      <c r="P41" s="5">
        <f>M41*K$1+N41</f>
        <v>70.266666666666424</v>
      </c>
      <c r="Q41" s="8">
        <f>(K41-P41)/O41</f>
        <v>-0.62676513768008069</v>
      </c>
    </row>
    <row r="42" spans="1:17" ht="13.5" customHeight="1" x14ac:dyDescent="0.15">
      <c r="A42" s="3" t="s">
        <v>4</v>
      </c>
      <c r="B42" s="4">
        <v>44</v>
      </c>
      <c r="C42" s="4">
        <v>47</v>
      </c>
      <c r="D42" s="4">
        <v>44</v>
      </c>
      <c r="E42" s="4">
        <v>41</v>
      </c>
      <c r="F42" s="4">
        <v>40</v>
      </c>
      <c r="G42" s="4">
        <v>33</v>
      </c>
      <c r="H42" s="4">
        <f>AVERAGE(B42:G42)</f>
        <v>41.5</v>
      </c>
      <c r="I42" s="4">
        <f>_xlfn.STDEV.P(B42:G42)</f>
        <v>4.4253060157839181</v>
      </c>
      <c r="J42" s="4">
        <f>I42/H42</f>
        <v>0.10663387989840767</v>
      </c>
      <c r="K42" s="4">
        <v>33</v>
      </c>
      <c r="L42" s="8">
        <f>(K42-H42)/I42</f>
        <v>-1.9207711217445089</v>
      </c>
      <c r="M42" s="5">
        <f>SLOPE(B42:G42,B$1:G$1)</f>
        <v>-2.2571428571428571</v>
      </c>
      <c r="N42" s="5">
        <f>INTERCEPT(B42:G42,B$1:G$1)</f>
        <v>4602.0571428571429</v>
      </c>
      <c r="O42" s="5">
        <f>STEYX(B42:G42,B$1:G$1)</f>
        <v>2.6619005025947695</v>
      </c>
      <c r="P42" s="5">
        <f>M42*K$1+N42</f>
        <v>33.600000000000364</v>
      </c>
      <c r="Q42" s="8">
        <f>(K42-P42)/O42</f>
        <v>-0.22540286513920987</v>
      </c>
    </row>
    <row r="43" spans="1:17" ht="13.5" customHeight="1" x14ac:dyDescent="0.15">
      <c r="A43" s="3" t="s">
        <v>29</v>
      </c>
      <c r="B43" s="4">
        <v>42</v>
      </c>
      <c r="C43" s="4">
        <v>67</v>
      </c>
      <c r="D43" s="4">
        <v>49</v>
      </c>
      <c r="E43" s="4">
        <v>64</v>
      </c>
      <c r="F43" s="4">
        <v>65</v>
      </c>
      <c r="G43" s="4">
        <v>68</v>
      </c>
      <c r="H43" s="4">
        <f>AVERAGE(B43:G43)</f>
        <v>59.166666666666664</v>
      </c>
      <c r="I43" s="4">
        <f>_xlfn.STDEV.P(B43:G43)</f>
        <v>9.9568513541625645</v>
      </c>
      <c r="J43" s="4">
        <f>I43/H43</f>
        <v>0.16828481161964898</v>
      </c>
      <c r="K43" s="4">
        <v>44</v>
      </c>
      <c r="L43" s="8">
        <f>(K43-H43)/I43</f>
        <v>-1.5232392377060127</v>
      </c>
      <c r="M43" s="5">
        <f>SLOPE(B43:G43,B$1:G$1)</f>
        <v>3.9714285714285715</v>
      </c>
      <c r="N43" s="5">
        <f>INTERCEPT(B43:G43,B$1:G$1)</f>
        <v>-7965.1047619047622</v>
      </c>
      <c r="O43" s="5">
        <f>STEYX(B43:G43,B$1:G$1)</f>
        <v>8.9277523433819486</v>
      </c>
      <c r="P43" s="5">
        <f>M43*K$1+N43</f>
        <v>73.066666666666606</v>
      </c>
      <c r="Q43" s="8">
        <f>(K43-P43)/O43</f>
        <v>-3.2557653425739828</v>
      </c>
    </row>
    <row r="44" spans="1:17" ht="13.5" customHeight="1" x14ac:dyDescent="0.15">
      <c r="A44" s="3" t="s">
        <v>48</v>
      </c>
      <c r="B44" s="4">
        <v>4</v>
      </c>
      <c r="C44" s="4">
        <v>3</v>
      </c>
      <c r="D44" s="4">
        <v>3</v>
      </c>
      <c r="E44" s="4">
        <v>6</v>
      </c>
      <c r="F44" s="4">
        <v>3</v>
      </c>
      <c r="G44" s="4">
        <v>1</v>
      </c>
      <c r="H44" s="4">
        <f>AVERAGE(B44:G44)</f>
        <v>3.3333333333333335</v>
      </c>
      <c r="I44" s="4">
        <f>_xlfn.STDEV.P(B44:G44)</f>
        <v>1.4907119849998598</v>
      </c>
      <c r="J44" s="4">
        <f>I44/H44</f>
        <v>0.44721359549995793</v>
      </c>
      <c r="K44" s="4">
        <v>4</v>
      </c>
      <c r="L44" s="8">
        <f>(K44-H44)/I44</f>
        <v>0.44721359549995782</v>
      </c>
      <c r="M44" s="5">
        <f>SLOPE(B44:G44,B$1:G$1)</f>
        <v>-0.34285714285714286</v>
      </c>
      <c r="N44" s="5">
        <f>INTERCEPT(B44:G44,B$1:G$1)</f>
        <v>696.0761904761905</v>
      </c>
      <c r="O44" s="5">
        <f>STEYX(B44:G44,B$1:G$1)</f>
        <v>1.6790019711267821</v>
      </c>
      <c r="P44" s="5">
        <f>M44*K$1+N44</f>
        <v>2.1333333333333258</v>
      </c>
      <c r="Q44" s="8">
        <f>(K44-P44)/O44</f>
        <v>1.1117715754758466</v>
      </c>
    </row>
    <row r="45" spans="1:17" ht="13.5" customHeight="1" x14ac:dyDescent="0.15">
      <c r="A45" s="3" t="s">
        <v>30</v>
      </c>
      <c r="B45" s="4">
        <v>212</v>
      </c>
      <c r="C45" s="4">
        <v>277</v>
      </c>
      <c r="D45" s="4">
        <v>214</v>
      </c>
      <c r="E45" s="4">
        <v>254</v>
      </c>
      <c r="F45" s="4">
        <v>255</v>
      </c>
      <c r="G45" s="4">
        <v>203</v>
      </c>
      <c r="H45" s="4">
        <f>AVERAGE(B45:G45)</f>
        <v>235.83333333333334</v>
      </c>
      <c r="I45" s="4">
        <f>_xlfn.STDEV.P(B45:G45)</f>
        <v>27.431227136645241</v>
      </c>
      <c r="J45" s="4">
        <f>I45/H45</f>
        <v>0.11631615746987381</v>
      </c>
      <c r="K45" s="4">
        <v>267</v>
      </c>
      <c r="L45" s="8">
        <f>(K45-H45)/I45</f>
        <v>1.1361747147298147</v>
      </c>
      <c r="M45" s="5">
        <f>SLOPE(B45:G45,B$1:G$1)</f>
        <v>-2.0285714285714285</v>
      </c>
      <c r="N45" s="5">
        <f>INTERCEPT(B45:G45,B$1:G$1)</f>
        <v>4334.5619047619039</v>
      </c>
      <c r="O45" s="5">
        <f>STEYX(B45:G45,B$1:G$1)</f>
        <v>33.327237537857258</v>
      </c>
      <c r="P45" s="5">
        <f>M45*K$1+N45</f>
        <v>228.73333333333267</v>
      </c>
      <c r="Q45" s="8">
        <f>(K45-P45)/O45</f>
        <v>1.1482099775956305</v>
      </c>
    </row>
    <row r="46" spans="1:17" ht="13.5" customHeight="1" x14ac:dyDescent="0.15">
      <c r="A46" s="6" t="s">
        <v>52</v>
      </c>
      <c r="B46" s="4">
        <v>28</v>
      </c>
      <c r="C46" s="4">
        <v>34</v>
      </c>
      <c r="D46" s="4">
        <v>31</v>
      </c>
      <c r="E46" s="4">
        <v>24</v>
      </c>
      <c r="F46" s="4">
        <v>19</v>
      </c>
      <c r="G46" s="4">
        <v>23</v>
      </c>
      <c r="H46" s="4">
        <f>AVERAGE(B46:G46)</f>
        <v>26.5</v>
      </c>
      <c r="I46" s="4">
        <f>_xlfn.STDEV.P(B46:G46)</f>
        <v>5.0579969684978394</v>
      </c>
      <c r="J46" s="4">
        <f>I46/H46</f>
        <v>0.19086781013199394</v>
      </c>
      <c r="K46" s="4">
        <v>21</v>
      </c>
      <c r="L46" s="8">
        <f>(K46-H46)/I46</f>
        <v>-1.0873869704262455</v>
      </c>
      <c r="M46" s="5">
        <f>SLOPE(B46:G46,B$1:G$1)</f>
        <v>-2.2000000000000002</v>
      </c>
      <c r="N46" s="5">
        <f>INTERCEPT(B46:G46,B$1:G$1)</f>
        <v>4471.6000000000004</v>
      </c>
      <c r="O46" s="5">
        <f>STEYX(B46:G46,B$1:G$1)</f>
        <v>4.1472882706655438</v>
      </c>
      <c r="P46" s="5">
        <f>M46*K$1+N46</f>
        <v>18.800000000000182</v>
      </c>
      <c r="Q46" s="8">
        <f>(K46-P46)/O46</f>
        <v>0.53046710438740952</v>
      </c>
    </row>
    <row r="47" spans="1:17" ht="13.5" customHeight="1" x14ac:dyDescent="0.15">
      <c r="A47" s="6" t="s">
        <v>56</v>
      </c>
      <c r="B47" s="4">
        <v>11</v>
      </c>
      <c r="C47" s="4">
        <v>9</v>
      </c>
      <c r="D47" s="4">
        <v>7</v>
      </c>
      <c r="E47" s="4">
        <v>11</v>
      </c>
      <c r="F47" s="4">
        <v>12</v>
      </c>
      <c r="G47" s="4">
        <v>4</v>
      </c>
      <c r="H47" s="4">
        <f>AVERAGE(B47:G47)</f>
        <v>9</v>
      </c>
      <c r="I47" s="4">
        <f>_xlfn.STDEV.P(B47:G47)</f>
        <v>2.7688746209726918</v>
      </c>
      <c r="J47" s="4">
        <f>I47/H47</f>
        <v>0.30765273566363244</v>
      </c>
      <c r="K47" s="4">
        <v>2</v>
      </c>
      <c r="L47" s="8">
        <f>(K47-H47)/I47</f>
        <v>-2.5281029148011531</v>
      </c>
      <c r="M47" s="5">
        <f>SLOPE(B47:G47,B$1:G$1)</f>
        <v>-0.62857142857142856</v>
      </c>
      <c r="N47" s="5">
        <f>INTERCEPT(B47:G47,B$1:G$1)</f>
        <v>1279.0285714285715</v>
      </c>
      <c r="O47" s="5">
        <f>STEYX(B47:G47,B$1:G$1)</f>
        <v>3.1259284335103663</v>
      </c>
      <c r="P47" s="5">
        <f>M47*K$1+N47</f>
        <v>6.7999999999999545</v>
      </c>
      <c r="Q47" s="8">
        <f>(K47-P47)/O47</f>
        <v>-1.5355437918998143</v>
      </c>
    </row>
    <row r="48" spans="1:17" ht="13.5" customHeight="1" x14ac:dyDescent="0.15">
      <c r="A48" s="6" t="s">
        <v>57</v>
      </c>
      <c r="B48" s="4">
        <v>15</v>
      </c>
      <c r="C48" s="4">
        <v>15</v>
      </c>
      <c r="D48" s="4">
        <v>23</v>
      </c>
      <c r="E48" s="4">
        <v>13</v>
      </c>
      <c r="F48" s="4">
        <v>8</v>
      </c>
      <c r="G48" s="4">
        <v>8</v>
      </c>
      <c r="H48" s="4">
        <f>AVERAGE(B48:G48)</f>
        <v>13.666666666666666</v>
      </c>
      <c r="I48" s="4">
        <f>_xlfn.STDEV.P(B48:G48)</f>
        <v>5.0881125074912497</v>
      </c>
      <c r="J48" s="4">
        <f>I48/H48</f>
        <v>0.37230091518228658</v>
      </c>
      <c r="K48" s="4">
        <v>24</v>
      </c>
      <c r="L48" s="8">
        <f>(K48-H48)/I48</f>
        <v>2.0308775244492971</v>
      </c>
      <c r="M48" s="5">
        <f>SLOPE(B48:G48,B$1:G$1)</f>
        <v>-1.8857142857142857</v>
      </c>
      <c r="N48" s="5">
        <f>INTERCEPT(B48:G48,B$1:G$1)</f>
        <v>3823.7523809523809</v>
      </c>
      <c r="O48" s="5">
        <f>STEYX(B48:G48,B$1:G$1)</f>
        <v>4.8245404419685904</v>
      </c>
      <c r="P48" s="5">
        <f>M48*K$1+N48</f>
        <v>7.066666666666606</v>
      </c>
      <c r="Q48" s="8">
        <f>(K48-P48)/O48</f>
        <v>3.5098334311866539</v>
      </c>
    </row>
    <row r="49" spans="1:17" ht="13.5" customHeight="1" x14ac:dyDescent="0.15">
      <c r="A49" s="6" t="s">
        <v>53</v>
      </c>
      <c r="B49" s="4">
        <v>61</v>
      </c>
      <c r="C49" s="4">
        <v>60</v>
      </c>
      <c r="D49" s="4">
        <v>63</v>
      </c>
      <c r="E49" s="4">
        <v>70</v>
      </c>
      <c r="F49" s="4">
        <v>67</v>
      </c>
      <c r="G49" s="4">
        <v>62</v>
      </c>
      <c r="H49" s="4">
        <f>AVERAGE(B49:G49)</f>
        <v>63.833333333333336</v>
      </c>
      <c r="I49" s="4">
        <f>_xlfn.STDEV.P(B49:G49)</f>
        <v>3.5316033500695152</v>
      </c>
      <c r="J49" s="4">
        <f>I49/H49</f>
        <v>5.5325378852263941E-2</v>
      </c>
      <c r="K49" s="4">
        <v>65</v>
      </c>
      <c r="L49" s="8">
        <f>(K49-H49)/I49</f>
        <v>0.33035042472810544</v>
      </c>
      <c r="M49" s="5">
        <f>SLOPE(B49:G49,B$1:G$1)</f>
        <v>0.94285714285714284</v>
      </c>
      <c r="N49" s="5">
        <f>INTERCEPT(B49:G49,B$1:G$1)</f>
        <v>-1841.2095238095239</v>
      </c>
      <c r="O49" s="5">
        <f>STEYX(B49:G49,B$1:G$1)</f>
        <v>3.8495516127268146</v>
      </c>
      <c r="P49" s="5">
        <f>M49*K$1+N49</f>
        <v>67.133333333333212</v>
      </c>
      <c r="Q49" s="8">
        <f>(K49-P49)/O49</f>
        <v>-0.55417709591950992</v>
      </c>
    </row>
    <row r="50" spans="1:17" ht="13.5" customHeight="1" x14ac:dyDescent="0.15">
      <c r="A50" s="6" t="s">
        <v>58</v>
      </c>
      <c r="B50" s="4">
        <v>350</v>
      </c>
      <c r="C50" s="4">
        <v>338</v>
      </c>
      <c r="D50" s="4">
        <v>352</v>
      </c>
      <c r="E50" s="4">
        <v>338</v>
      </c>
      <c r="F50" s="4">
        <v>355</v>
      </c>
      <c r="G50" s="4">
        <v>342</v>
      </c>
      <c r="H50" s="4">
        <f>AVERAGE(B50:G50)</f>
        <v>345.83333333333331</v>
      </c>
      <c r="I50" s="4">
        <f>_xlfn.STDEV.P(B50:G50)</f>
        <v>6.7925612907716104</v>
      </c>
      <c r="J50" s="4">
        <f>I50/H50</f>
        <v>1.9641141081749237E-2</v>
      </c>
      <c r="K50" s="4">
        <v>359</v>
      </c>
      <c r="L50" s="8">
        <f>(K50-H50)/I50</f>
        <v>1.9383949740070729</v>
      </c>
      <c r="M50" s="5">
        <f>SLOPE(B50:G50,B$1:G$1)</f>
        <v>-8.5714285714285715E-2</v>
      </c>
      <c r="N50" s="5">
        <f>INTERCEPT(B50:G50,B$1:G$1)</f>
        <v>519.01904761904757</v>
      </c>
      <c r="O50" s="5">
        <f>STEYX(B50:G50,B$1:G$1)</f>
        <v>8.3172225217430888</v>
      </c>
      <c r="P50" s="5">
        <f>M50*K$1+N50</f>
        <v>345.5333333333333</v>
      </c>
      <c r="Q50" s="8">
        <f>(K50-P50)/O50</f>
        <v>1.6191302603076694</v>
      </c>
    </row>
    <row r="51" spans="1:17" ht="13.5" customHeight="1" x14ac:dyDescent="0.15">
      <c r="A51" s="6" t="s">
        <v>59</v>
      </c>
      <c r="B51" s="4">
        <v>4</v>
      </c>
      <c r="C51" s="4">
        <v>2</v>
      </c>
      <c r="D51" s="4">
        <v>8</v>
      </c>
      <c r="E51" s="4">
        <v>9</v>
      </c>
      <c r="F51" s="4">
        <v>7</v>
      </c>
      <c r="G51" s="4">
        <v>2</v>
      </c>
      <c r="H51" s="4">
        <f>AVERAGE(B51:G51)</f>
        <v>5.333333333333333</v>
      </c>
      <c r="I51" s="4">
        <f>_xlfn.STDEV.P(B51:G51)</f>
        <v>2.8087165910587863</v>
      </c>
      <c r="J51" s="4">
        <f>I51/H51</f>
        <v>0.52663436082352244</v>
      </c>
      <c r="K51" s="4">
        <v>7</v>
      </c>
      <c r="L51" s="8">
        <f>(K51-H51)/I51</f>
        <v>0.59339082909692675</v>
      </c>
      <c r="M51" s="5">
        <f>SLOPE(B51:G51,B$1:G$1)</f>
        <v>0.17142857142857143</v>
      </c>
      <c r="N51" s="5">
        <f>INTERCEPT(B51:G51,B$1:G$1)</f>
        <v>-341.03809523809525</v>
      </c>
      <c r="O51" s="5">
        <f>STEYX(B51:G51,B$1:G$1)</f>
        <v>3.4212222822789378</v>
      </c>
      <c r="P51" s="5">
        <f>M51*K$1+N51</f>
        <v>5.9333333333333371</v>
      </c>
      <c r="Q51" s="8">
        <f>(K51-P51)/O51</f>
        <v>0.31177941059010555</v>
      </c>
    </row>
    <row r="52" spans="1:17" ht="13.5" customHeight="1" x14ac:dyDescent="0.15">
      <c r="A52" s="3" t="s">
        <v>6</v>
      </c>
      <c r="B52" s="4">
        <v>32</v>
      </c>
      <c r="C52" s="4">
        <v>22</v>
      </c>
      <c r="D52" s="4">
        <v>32</v>
      </c>
      <c r="E52" s="4">
        <v>23</v>
      </c>
      <c r="F52" s="4">
        <v>26</v>
      </c>
      <c r="G52" s="4">
        <v>12</v>
      </c>
      <c r="H52" s="4">
        <f>AVERAGE(B52:G52)</f>
        <v>24.5</v>
      </c>
      <c r="I52" s="4">
        <f>_xlfn.STDEV.P(B52:G52)</f>
        <v>6.8251984098144236</v>
      </c>
      <c r="J52" s="4">
        <f>I52/H52</f>
        <v>0.27857952693120097</v>
      </c>
      <c r="K52" s="4">
        <v>16</v>
      </c>
      <c r="L52" s="8">
        <f>(K52-H52)/I52</f>
        <v>-1.2453850407890361</v>
      </c>
      <c r="M52" s="5">
        <f>SLOPE(B52:G52,B$1:G$1)</f>
        <v>-2.7714285714285714</v>
      </c>
      <c r="N52" s="5">
        <f>INTERCEPT(B52:G52,B$1:G$1)</f>
        <v>5624.1714285714288</v>
      </c>
      <c r="O52" s="5">
        <f>STEYX(B52:G52,B$1:G$1)</f>
        <v>6.0225765724836222</v>
      </c>
      <c r="P52" s="5">
        <f>M52*K$1+N52</f>
        <v>14.800000000000182</v>
      </c>
      <c r="Q52" s="8">
        <f>(K52-P52)/O52</f>
        <v>0.19925026864456383</v>
      </c>
    </row>
    <row r="53" spans="1:17" ht="13.5" customHeight="1" x14ac:dyDescent="0.15">
      <c r="A53" s="3" t="s">
        <v>22</v>
      </c>
      <c r="B53" s="4">
        <v>5</v>
      </c>
      <c r="C53" s="4">
        <v>19</v>
      </c>
      <c r="D53" s="4">
        <v>16</v>
      </c>
      <c r="E53" s="4">
        <v>11</v>
      </c>
      <c r="F53" s="4">
        <v>24</v>
      </c>
      <c r="G53" s="4">
        <v>34</v>
      </c>
      <c r="H53" s="4">
        <f>AVERAGE(B53:G53)</f>
        <v>18.166666666666668</v>
      </c>
      <c r="I53" s="4">
        <f>_xlfn.STDEV.P(B53:G53)</f>
        <v>9.2631288210601692</v>
      </c>
      <c r="J53" s="4">
        <f>I53/H53</f>
        <v>0.5098969993244129</v>
      </c>
      <c r="K53" s="4">
        <v>17</v>
      </c>
      <c r="L53" s="8">
        <f>(K53-H53)/I53</f>
        <v>-0.12594736499984704</v>
      </c>
      <c r="M53" s="5">
        <f>SLOPE(B53:G53,B$1:G$1)</f>
        <v>4.4285714285714288</v>
      </c>
      <c r="N53" s="5">
        <f>INTERCEPT(B53:G53,B$1:G$1)</f>
        <v>-8929.7619047619064</v>
      </c>
      <c r="O53" s="5">
        <f>STEYX(B53:G53,B$1:G$1)</f>
        <v>6.5501726622098966</v>
      </c>
      <c r="P53" s="5">
        <f>M53*K$1+N53</f>
        <v>33.66666666666606</v>
      </c>
      <c r="Q53" s="8">
        <f>(K53-P53)/O53</f>
        <v>-2.5444621884277265</v>
      </c>
    </row>
    <row r="54" spans="1:17" ht="13.5" customHeight="1" x14ac:dyDescent="0.15">
      <c r="A54" s="3" t="s">
        <v>34</v>
      </c>
      <c r="B54" s="4">
        <v>141</v>
      </c>
      <c r="C54" s="4">
        <v>153</v>
      </c>
      <c r="D54" s="4">
        <v>147</v>
      </c>
      <c r="E54" s="4">
        <v>148</v>
      </c>
      <c r="F54" s="4">
        <v>166</v>
      </c>
      <c r="G54" s="4">
        <v>136</v>
      </c>
      <c r="H54" s="4">
        <f>AVERAGE(B54:G54)</f>
        <v>148.5</v>
      </c>
      <c r="I54" s="4">
        <f>_xlfn.STDEV.P(B54:G54)</f>
        <v>9.5</v>
      </c>
      <c r="J54" s="4">
        <f>I54/H54</f>
        <v>6.3973063973063973E-2</v>
      </c>
      <c r="K54" s="4">
        <v>134</v>
      </c>
      <c r="L54" s="8">
        <f>(K54-H54)/I54</f>
        <v>-1.5263157894736843</v>
      </c>
      <c r="M54" s="5">
        <f>SLOPE(B54:G54,B$1:G$1)</f>
        <v>0.42857142857142855</v>
      </c>
      <c r="N54" s="5">
        <f>INTERCEPT(B54:G54,B$1:G$1)</f>
        <v>-717.42857142857133</v>
      </c>
      <c r="O54" s="5">
        <f>STEYX(B54:G54,B$1:G$1)</f>
        <v>11.600492600378166</v>
      </c>
      <c r="P54" s="5">
        <f>M54*K$1+N54</f>
        <v>150</v>
      </c>
      <c r="Q54" s="8">
        <f>(K54-P54)/O54</f>
        <v>-1.3792517741426269</v>
      </c>
    </row>
    <row r="55" spans="1:17" ht="13.5" customHeight="1" x14ac:dyDescent="0.15">
      <c r="A55" s="3" t="s">
        <v>13</v>
      </c>
      <c r="B55" s="4">
        <v>11</v>
      </c>
      <c r="C55" s="4">
        <v>4</v>
      </c>
      <c r="D55" s="4">
        <v>9</v>
      </c>
      <c r="E55" s="4">
        <v>20</v>
      </c>
      <c r="F55" s="4">
        <v>14</v>
      </c>
      <c r="G55" s="4">
        <v>12</v>
      </c>
      <c r="H55" s="4">
        <f>AVERAGE(B55:G55)</f>
        <v>11.666666666666666</v>
      </c>
      <c r="I55" s="4">
        <f>_xlfn.STDEV.P(B55:G55)</f>
        <v>4.8534065928536787</v>
      </c>
      <c r="J55" s="4">
        <f>I55/H55</f>
        <v>0.41600627938745821</v>
      </c>
      <c r="K55" s="4">
        <v>24</v>
      </c>
      <c r="L55" s="8">
        <f>(K55-H55)/I55</f>
        <v>2.541170433050747</v>
      </c>
      <c r="M55" s="5">
        <f>SLOPE(B55:G55,B$1:G$1)</f>
        <v>1.3142857142857143</v>
      </c>
      <c r="N55" s="5">
        <f>INTERCEPT(B55:G55,B$1:G$1)</f>
        <v>-2643.847619047619</v>
      </c>
      <c r="O55" s="5">
        <f>STEYX(B55:G55,B$1:G$1)</f>
        <v>5.2703121801455444</v>
      </c>
      <c r="P55" s="5">
        <f>M55*K$1+N55</f>
        <v>16.266666666666879</v>
      </c>
      <c r="Q55" s="8">
        <f>(K55-P55)/O55</f>
        <v>1.4673387588815581</v>
      </c>
    </row>
    <row r="56" spans="1:17" ht="13.5" customHeight="1" x14ac:dyDescent="0.15">
      <c r="A56" s="3" t="s">
        <v>21</v>
      </c>
      <c r="B56" s="4">
        <v>5</v>
      </c>
      <c r="C56" s="4">
        <v>10</v>
      </c>
      <c r="D56" s="4">
        <v>5</v>
      </c>
      <c r="E56" s="4">
        <v>6</v>
      </c>
      <c r="F56" s="4">
        <v>9</v>
      </c>
      <c r="G56" s="4">
        <v>4</v>
      </c>
      <c r="H56" s="4">
        <f>AVERAGE(B56:G56)</f>
        <v>6.5</v>
      </c>
      <c r="I56" s="4">
        <f>_xlfn.STDEV.P(B56:G56)</f>
        <v>2.2173557826083452</v>
      </c>
      <c r="J56" s="4">
        <f>I56/H56</f>
        <v>0.34113165886282232</v>
      </c>
      <c r="K56" s="4">
        <v>11</v>
      </c>
      <c r="L56" s="8">
        <f>(K56-H56)/I56</f>
        <v>2.0294442756076378</v>
      </c>
      <c r="M56" s="5">
        <f>SLOPE(B56:G56,B$1:G$1)</f>
        <v>-0.2</v>
      </c>
      <c r="N56" s="5">
        <f>INTERCEPT(B56:G56,B$1:G$1)</f>
        <v>410.6</v>
      </c>
      <c r="O56" s="5">
        <f>STEYX(B56:G56,B$1:G$1)</f>
        <v>2.6832815729997477</v>
      </c>
      <c r="P56" s="5">
        <f>M56*K$1+N56</f>
        <v>5.8000000000000114</v>
      </c>
      <c r="Q56" s="8">
        <f>(K56-P56)/O56</f>
        <v>1.9379255804998134</v>
      </c>
    </row>
    <row r="57" spans="1:17" ht="13.5" customHeight="1" x14ac:dyDescent="0.15">
      <c r="A57" s="3" t="s">
        <v>14</v>
      </c>
      <c r="B57" s="4">
        <v>94</v>
      </c>
      <c r="C57" s="4">
        <v>80</v>
      </c>
      <c r="D57" s="4">
        <v>91</v>
      </c>
      <c r="E57" s="4">
        <v>79</v>
      </c>
      <c r="F57" s="4">
        <v>105</v>
      </c>
      <c r="G57" s="4">
        <v>52</v>
      </c>
      <c r="H57" s="4">
        <f>AVERAGE(B57:G57)</f>
        <v>83.5</v>
      </c>
      <c r="I57" s="4">
        <f>_xlfn.STDEV.P(B57:G57)</f>
        <v>16.600702796367788</v>
      </c>
      <c r="J57" s="4">
        <f>I57/H57</f>
        <v>0.19881081193254835</v>
      </c>
      <c r="K57" s="4">
        <v>81</v>
      </c>
      <c r="L57" s="8">
        <f>(K57-H57)/I57</f>
        <v>-0.15059603383460349</v>
      </c>
      <c r="M57" s="5">
        <f>SLOPE(B57:G57,B$1:G$1)</f>
        <v>-4.2</v>
      </c>
      <c r="N57" s="5">
        <f>INTERCEPT(B57:G57,B$1:G$1)</f>
        <v>8569.6</v>
      </c>
      <c r="O57" s="5">
        <f>STEYX(B57:G57,B$1:G$1)</f>
        <v>18.335757415498275</v>
      </c>
      <c r="P57" s="5">
        <f>M57*K$1+N57</f>
        <v>68.799999999999272</v>
      </c>
      <c r="Q57" s="8">
        <f>(K57-P57)/O57</f>
        <v>0.66536656891461132</v>
      </c>
    </row>
    <row r="58" spans="1:17" ht="13.5" customHeight="1" x14ac:dyDescent="0.15">
      <c r="A58" s="6" t="s">
        <v>60</v>
      </c>
      <c r="B58" s="4">
        <v>343</v>
      </c>
      <c r="C58" s="4">
        <v>352</v>
      </c>
      <c r="D58" s="4">
        <v>317</v>
      </c>
      <c r="E58" s="4">
        <v>358</v>
      </c>
      <c r="F58" s="4">
        <v>349</v>
      </c>
      <c r="G58" s="4">
        <v>363</v>
      </c>
      <c r="H58" s="4">
        <f>AVERAGE(B58:G58)</f>
        <v>347</v>
      </c>
      <c r="I58" s="4">
        <f>_xlfn.STDEV.P(B58:G58)</f>
        <v>14.843629385474879</v>
      </c>
      <c r="J58" s="4">
        <f>I58/H58</f>
        <v>4.2777029929322419E-2</v>
      </c>
      <c r="K58" s="4">
        <v>307</v>
      </c>
      <c r="L58" s="8">
        <f>(K58-H58)/I58</f>
        <v>-2.6947587386641234</v>
      </c>
      <c r="M58" s="5">
        <f>SLOPE(B58:G58,B$1:G$1)</f>
        <v>3.7714285714285714</v>
      </c>
      <c r="N58" s="5">
        <f>INTERCEPT(B58:G58,B$1:G$1)</f>
        <v>-7273.1714285714288</v>
      </c>
      <c r="O58" s="5">
        <f>STEYX(B58:G58,B$1:G$1)</f>
        <v>16.378993515214194</v>
      </c>
      <c r="P58" s="5">
        <f>M58*K$1+N58</f>
        <v>360.19999999999982</v>
      </c>
      <c r="Q58" s="8">
        <f>(K58-P58)/O58</f>
        <v>-3.2480628281941231</v>
      </c>
    </row>
    <row r="59" spans="1:17" ht="13.5" customHeight="1" x14ac:dyDescent="0.15">
      <c r="A59" s="3" t="s">
        <v>7</v>
      </c>
      <c r="B59" s="4">
        <v>15</v>
      </c>
      <c r="C59" s="4">
        <v>12</v>
      </c>
      <c r="D59" s="4">
        <v>4</v>
      </c>
      <c r="E59" s="4">
        <v>14</v>
      </c>
      <c r="F59" s="4">
        <v>9</v>
      </c>
      <c r="G59" s="4">
        <v>14</v>
      </c>
      <c r="H59" s="4">
        <f>AVERAGE(B59:G59)</f>
        <v>11.333333333333334</v>
      </c>
      <c r="I59" s="4">
        <f>_xlfn.STDEV.P(B59:G59)</f>
        <v>3.815174380753199</v>
      </c>
      <c r="J59" s="4">
        <f>I59/H59</f>
        <v>0.33663303359587049</v>
      </c>
      <c r="K59" s="4">
        <v>9</v>
      </c>
      <c r="L59" s="8">
        <f>(K59-H59)/I59</f>
        <v>-0.61159283966272671</v>
      </c>
      <c r="M59" s="5">
        <f>SLOPE(B59:G59,B$1:G$1)</f>
        <v>-0.11428571428571424</v>
      </c>
      <c r="N59" s="5">
        <f>INTERCEPT(B59:G59,B$1:G$1)</f>
        <v>242.24761904761897</v>
      </c>
      <c r="O59" s="5">
        <f>STEYX(B59:G59,B$1:G$1)</f>
        <v>4.6664965955404361</v>
      </c>
      <c r="P59" s="5">
        <f>M59*K$1+N59</f>
        <v>10.933333333333337</v>
      </c>
      <c r="Q59" s="8">
        <f>(K59-P59)/O59</f>
        <v>-0.41430081298697147</v>
      </c>
    </row>
    <row r="60" spans="1:17" ht="13.5" customHeight="1" x14ac:dyDescent="0.15">
      <c r="A60" s="3" t="s">
        <v>51</v>
      </c>
      <c r="B60" s="4">
        <v>48</v>
      </c>
      <c r="C60" s="4">
        <v>84</v>
      </c>
      <c r="D60" s="4">
        <v>83</v>
      </c>
      <c r="E60" s="4">
        <v>73</v>
      </c>
      <c r="F60" s="4">
        <v>107</v>
      </c>
      <c r="G60" s="4">
        <v>80</v>
      </c>
      <c r="H60" s="4">
        <f>AVERAGE(B60:G60)</f>
        <v>79.166666666666671</v>
      </c>
      <c r="I60" s="4">
        <f>_xlfn.STDEV.P(B60:G60)</f>
        <v>17.430018805370107</v>
      </c>
      <c r="J60" s="4">
        <f>I60/H60</f>
        <v>0.22016865859414872</v>
      </c>
      <c r="K60" s="4">
        <v>64</v>
      </c>
      <c r="L60" s="8">
        <f>(K60-H60)/I60</f>
        <v>-0.87014631688141908</v>
      </c>
      <c r="M60" s="5">
        <f>SLOPE(B60:G60,B$1:G$1)</f>
        <v>6.2571428571428571</v>
      </c>
      <c r="N60" s="5">
        <f>INTERCEPT(B60:G60,B$1:G$1)</f>
        <v>-12563.390476190476</v>
      </c>
      <c r="O60" s="5">
        <f>STEYX(B60:G60,B$1:G$1)</f>
        <v>16.864727914171862</v>
      </c>
      <c r="P60" s="5">
        <f>M60*K$1+N60</f>
        <v>101.06666666666752</v>
      </c>
      <c r="Q60" s="8">
        <f>(K60-P60)/O60</f>
        <v>-2.1978810956991159</v>
      </c>
    </row>
    <row r="61" spans="1:17" ht="13.5" customHeight="1" x14ac:dyDescent="0.15">
      <c r="A61" s="3" t="s">
        <v>19</v>
      </c>
      <c r="B61" s="4">
        <v>1</v>
      </c>
      <c r="C61" s="4">
        <v>18</v>
      </c>
      <c r="D61" s="4">
        <v>7</v>
      </c>
      <c r="E61" s="4">
        <v>20</v>
      </c>
      <c r="F61" s="4">
        <v>3</v>
      </c>
      <c r="G61" s="4">
        <v>4</v>
      </c>
      <c r="H61" s="4">
        <f>AVERAGE(B61:G61)</f>
        <v>8.8333333333333339</v>
      </c>
      <c r="I61" s="4">
        <f>_xlfn.STDEV.P(B61:G61)</f>
        <v>7.4255564699818208</v>
      </c>
      <c r="J61" s="4">
        <f>I61/H61</f>
        <v>0.84062903433756453</v>
      </c>
      <c r="K61" s="4">
        <v>23</v>
      </c>
      <c r="L61" s="8">
        <f>(K61-H61)/I61</f>
        <v>1.9078255917837426</v>
      </c>
      <c r="M61" s="5">
        <f>SLOPE(B61:G61,B$1:G$1)</f>
        <v>-0.48571428571428571</v>
      </c>
      <c r="N61" s="5">
        <f>INTERCEPT(B61:G61,B$1:G$1)</f>
        <v>990.21904761904761</v>
      </c>
      <c r="O61" s="5">
        <f>STEYX(B61:G61,B$1:G$1)</f>
        <v>9.0374880622986424</v>
      </c>
      <c r="P61" s="5">
        <f>M61*K$1+N61</f>
        <v>7.1333333333333258</v>
      </c>
      <c r="Q61" s="8">
        <f>(K61-P61)/O61</f>
        <v>1.7556500829978483</v>
      </c>
    </row>
    <row r="62" spans="1:17" ht="13.5" customHeight="1" x14ac:dyDescent="0.15">
      <c r="A62" s="3" t="s">
        <v>28</v>
      </c>
      <c r="B62" s="4">
        <v>66</v>
      </c>
      <c r="C62" s="4">
        <v>33</v>
      </c>
      <c r="D62" s="4">
        <v>30</v>
      </c>
      <c r="E62" s="4">
        <v>73</v>
      </c>
      <c r="F62" s="4">
        <v>81</v>
      </c>
      <c r="G62" s="4">
        <v>29</v>
      </c>
      <c r="H62" s="4">
        <f>AVERAGE(B62:G62)</f>
        <v>52</v>
      </c>
      <c r="I62" s="4">
        <f>_xlfn.STDEV.P(B62:G62)</f>
        <v>21.802140567690444</v>
      </c>
      <c r="J62" s="4">
        <f>I62/H62</f>
        <v>0.419271933994047</v>
      </c>
      <c r="K62" s="4">
        <v>56</v>
      </c>
      <c r="L62" s="8">
        <f>(K62-H62)/I62</f>
        <v>0.18346822357102757</v>
      </c>
      <c r="M62" s="5">
        <f>SLOPE(B62:G62,B$1:G$1)</f>
        <v>5.7142857142857141E-2</v>
      </c>
      <c r="N62" s="5">
        <f>INTERCEPT(B62:G62,B$1:G$1)</f>
        <v>-63.457142857142856</v>
      </c>
      <c r="O62" s="5">
        <f>STEYX(B62:G62,B$1:G$1)</f>
        <v>26.701792342195201</v>
      </c>
      <c r="P62" s="5">
        <f>M62*K$1+N62</f>
        <v>52.2</v>
      </c>
      <c r="Q62" s="8">
        <f>(K62-P62)/O62</f>
        <v>0.14231254409072347</v>
      </c>
    </row>
  </sheetData>
  <sortState xmlns:xlrd2="http://schemas.microsoft.com/office/spreadsheetml/2017/richdata2" ref="A2:L62">
    <sortCondition ref="A2:A62"/>
  </sortState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Threshold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</dc:creator>
  <cp:lastModifiedBy>Christopher Bruce</cp:lastModifiedBy>
  <dcterms:created xsi:type="dcterms:W3CDTF">2006-11-19T23:52:07Z</dcterms:created>
  <dcterms:modified xsi:type="dcterms:W3CDTF">2024-03-07T17:29:25Z</dcterms:modified>
</cp:coreProperties>
</file>